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8932DC3B-82E1-41D1-BAB9-83083413ECDA}" xr6:coauthVersionLast="47" xr6:coauthVersionMax="47" xr10:uidLastSave="{00000000-0000-0000-0000-000000000000}"/>
  <bookViews>
    <workbookView xWindow="-110" yWindow="-110" windowWidth="19420" windowHeight="10420" activeTab="2" xr2:uid="{730DD664-5A51-4EFA-9C52-6167E2D907FD}"/>
  </bookViews>
  <sheets>
    <sheet name="Suppluer Code" sheetId="2" r:id="rId1"/>
    <sheet name="Raw Inventory" sheetId="1" r:id="rId2"/>
    <sheet name="Purchase_Inv" sheetId="5" r:id="rId3"/>
    <sheet name="Stock Bal" sheetId="3" r:id="rId4"/>
    <sheet name="Stock Bal_Audit " sheetId="6" r:id="rId5"/>
  </sheets>
  <definedNames>
    <definedName name="_xlnm._FilterDatabase" localSheetId="1" hidden="1">'Raw Inventory'!$A$5:$R$110</definedName>
    <definedName name="_xlnm.Print_Area" localSheetId="1">'Raw Inventory'!$A$1:$S$71</definedName>
    <definedName name="_xlnm.Print_Area" localSheetId="3">'Stock Bal'!$L$3:$O$50</definedName>
    <definedName name="_xlnm.Print_Area" localSheetId="4">'Stock Bal_Audit '!$A$3:$D$50</definedName>
  </definedNames>
  <calcPr calcId="191029"/>
  <pivotCaches>
    <pivotCache cacheId="13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83" i="1" l="1"/>
  <c r="O101" i="1"/>
  <c r="O89" i="1"/>
  <c r="O48" i="1"/>
  <c r="O47" i="1"/>
  <c r="L110" i="1"/>
  <c r="P110" i="1"/>
  <c r="L109" i="1"/>
  <c r="L108" i="1"/>
  <c r="P109" i="1"/>
  <c r="P108" i="1"/>
  <c r="B108" i="1"/>
  <c r="C108" i="1"/>
  <c r="B109" i="1"/>
  <c r="C109" i="1"/>
  <c r="B110" i="1"/>
  <c r="C110" i="1"/>
  <c r="L80" i="1"/>
  <c r="P81" i="1"/>
  <c r="O69" i="1"/>
  <c r="O99" i="1" l="1"/>
  <c r="P99" i="1" s="1"/>
  <c r="O80" i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97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65" i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O46" i="1" l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<sst xmlns="http://schemas.openxmlformats.org/spreadsheetml/2006/main" count="1311" uniqueCount="415">
  <si>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</si>
  <si>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</si>
  <si>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</si>
  <si>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</si>
  <si>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</si>
  <si>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</si>
  <si>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</si>
  <si>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</si>
  <si>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</si>
  <si>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</si>
  <si>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</si>
  <si>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</si>
  <si>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</si>
  <si>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</si>
  <si>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</si>
  <si>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</si>
  <si>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</si>
  <si>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</si>
  <si>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</si>
  <si>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</si>
  <si>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</si>
  <si>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</si>
  <si>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</si>
  <si>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</si>
  <si>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</si>
  <si>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</si>
  <si>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</si>
  <si>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</si>
  <si>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</si>
  <si>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</si>
  <si>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</si>
  <si>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</si>
  <si>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</si>
  <si>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</si>
  <si>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</si>
  <si>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</si>
  <si>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</si>
  <si>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</si>
  <si>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</si>
  <si>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</si>
  <si>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</si>
  <si>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</si>
  <si>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</si>
  <si>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</si>
  <si>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</si>
  <si>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</si>
  <si>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</si>
  <si>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</si>
  <si>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</si>
  <si>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</si>
  <si>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</si>
  <si>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</si>
  <si>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</si>
  <si>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</si>
  <si>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</si>
  <si>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</si>
  <si>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</si>
  <si>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</si>
  <si>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</si>
  <si>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</si>
  <si>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</si>
  <si>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</si>
  <si>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</si>
  <si>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</si>
  <si>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</si>
  <si>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</si>
  <si>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</si>
  <si>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</si>
  <si>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</si>
  <si>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</si>
  <si>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</si>
  <si>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</si>
  <si>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</si>
  <si>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</si>
  <si>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</si>
  <si>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</si>
  <si>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</si>
  <si>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</si>
  <si>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</si>
  <si>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</si>
  <si>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</si>
  <si>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</si>
  <si>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</si>
  <si>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</si>
  <si>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</si>
  <si>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</si>
  <si>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</si>
  <si>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</si>
  <si>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</si>
  <si>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</si>
  <si>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</si>
  <si>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</si>
  <si>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</si>
  <si>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</si>
  <si>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</si>
  <si>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</si>
  <si>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</si>
  <si>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</si>
  <si>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</si>
  <si>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</si>
  <si>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</si>
  <si>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</si>
  <si>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</si>
  <si>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</si>
  <si>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</si>
  <si>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</si>
  <si>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</si>
  <si>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</si>
  <si>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 xml:space="preserve">KIV DO 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</si>
  <si>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</si>
  <si>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</si>
  <si>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</si>
  <si>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</si>
  <si>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</si>
  <si>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</si>
  <si>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</si>
  <si>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</si>
  <si>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</si>
  <si>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</si>
  <si>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</si>
  <si>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</si>
  <si>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</si>
  <si>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</si>
  <si>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</si>
  <si>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</si>
  <si>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</si>
  <si>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</si>
  <si>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</si>
  <si>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</si>
  <si>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</si>
  <si>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</si>
  <si>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</si>
  <si>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</si>
  <si>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</si>
  <si>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</si>
  <si>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</si>
  <si>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</si>
  <si>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</si>
  <si>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</si>
  <si>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</si>
  <si>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</si>
  <si>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</si>
  <si>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</si>
  <si>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</si>
  <si>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</si>
  <si>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</si>
  <si>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</si>
  <si>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</si>
  <si>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</si>
  <si>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</si>
  <si>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</si>
  <si>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</si>
  <si>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</si>
  <si>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</si>
  <si>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</si>
  <si>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</si>
  <si>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</si>
  <si>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</si>
  <si>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</si>
  <si>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</si>
  <si>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</si>
  <si>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</si>
  <si>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</si>
  <si>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</si>
  <si>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</si>
  <si>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</si>
  <si>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</si>
  <si>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</si>
  <si>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</si>
  <si>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</si>
  <si>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</si>
  <si>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</si>
  <si>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</si>
  <si>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</si>
  <si>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</si>
  <si>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</si>
  <si>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</si>
  <si>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</si>
  <si>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</si>
  <si>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</si>
  <si>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</si>
  <si>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</si>
  <si>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</si>
  <si>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</si>
  <si>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</si>
  <si>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</si>
  <si>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</si>
  <si>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</si>
  <si>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</si>
  <si>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</si>
  <si>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</si>
  <si>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</si>
  <si>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</si>
  <si>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</si>
  <si>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31/10, 20/11, 21/11</t>
  </si>
  <si>
    <t>DO46(1), DO54(8), DO55(2)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</si>
  <si>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</si>
  <si>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</si>
  <si>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</si>
  <si>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</si>
  <si>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</si>
  <si>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</si>
  <si>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</si>
  <si>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</si>
  <si>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</si>
  <si>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</si>
  <si>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</si>
  <si>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</si>
  <si>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</si>
  <si>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</si>
  <si>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</si>
  <si>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</si>
  <si>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</si>
  <si>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</si>
  <si>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</si>
  <si>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</si>
  <si>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</si>
  <si>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</si>
  <si>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</si>
  <si>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</si>
  <si>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</si>
  <si>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</si>
  <si>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</si>
  <si>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</si>
  <si>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</si>
  <si>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</si>
  <si>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</si>
  <si>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</si>
  <si>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</si>
  <si>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</si>
  <si>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</si>
  <si>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</si>
  <si>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</si>
  <si>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</si>
  <si>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</si>
  <si>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</si>
  <si>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</si>
  <si>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AR Accelerator (4Kgs)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</si>
  <si>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</si>
  <si>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</si>
  <si>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</si>
  <si>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</si>
  <si>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</si>
  <si>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</si>
  <si>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</si>
  <si>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DO70(6kg)</t>
  </si>
  <si>
    <t>kg/Pail</t>
  </si>
  <si>
    <t>11/1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</si>
  <si>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</si>
  <si>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</si>
  <si>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</si>
  <si>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</si>
  <si>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</si>
  <si>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</si>
  <si>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</si>
  <si>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</si>
  <si>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</si>
  <si>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</si>
  <si>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</si>
  <si>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</si>
  <si>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DO53(1), DO75(1), DO77(1)</t>
  </si>
  <si>
    <t>24/11, 29/1, 3/2</t>
  </si>
  <si>
    <t>RA Chopped Strand Mat 450 TWL (30Kg) 64mm(L)x1040mm(W)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</si>
  <si>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</si>
  <si>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</si>
  <si>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</si>
  <si>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</si>
  <si>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</si>
  <si>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</si>
  <si>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</si>
  <si>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</si>
  <si>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</si>
  <si>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</si>
  <si>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</si>
  <si>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</si>
  <si>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</si>
  <si>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</si>
  <si>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</si>
  <si>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</si>
  <si>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</si>
  <si>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</si>
  <si>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</si>
  <si>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</si>
  <si>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</si>
  <si>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</si>
  <si>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</si>
  <si>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</si>
  <si>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</si>
  <si>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</si>
  <si>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</si>
  <si>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</si>
  <si>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</si>
  <si>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</si>
  <si>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</si>
  <si>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</si>
  <si>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</si>
  <si>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RA Mepoxe M</t>
  </si>
  <si>
    <t>DO83(4), DO85(1)</t>
  </si>
  <si>
    <t>00040982</t>
  </si>
  <si>
    <t>00041010</t>
  </si>
  <si>
    <t>24/2, 27/2</t>
  </si>
  <si>
    <t>Year</t>
  </si>
  <si>
    <t>2020</t>
  </si>
  <si>
    <t>2021</t>
  </si>
  <si>
    <t>Sum of Unit Price</t>
  </si>
  <si>
    <t>Sum of Amount (RM)</t>
  </si>
  <si>
    <t>Years</t>
  </si>
  <si>
    <t>Chemrex Total</t>
  </si>
  <si>
    <t>CS12339 Total</t>
  </si>
  <si>
    <t>CS12557 Total</t>
  </si>
  <si>
    <t>CS12558 Total</t>
  </si>
  <si>
    <t>CS12605 Total</t>
  </si>
  <si>
    <t>CS12642 Total</t>
  </si>
  <si>
    <t>CS12944 Total</t>
  </si>
  <si>
    <t>CS12968 Total</t>
  </si>
  <si>
    <t>KIV DO  Total</t>
  </si>
  <si>
    <t>SC12860 Total</t>
  </si>
  <si>
    <t>SC12922 Total</t>
  </si>
  <si>
    <t>CS13004 Total</t>
  </si>
  <si>
    <t>CS13034 Total</t>
  </si>
  <si>
    <t>CS13093 Total</t>
  </si>
  <si>
    <t>CS13138 Total</t>
  </si>
  <si>
    <t>CS13213 Total</t>
  </si>
  <si>
    <t>CS13238 Total</t>
  </si>
  <si>
    <t>CS13244 Total</t>
  </si>
  <si>
    <t>CS13245 Total</t>
  </si>
  <si>
    <t>CS13272 Total</t>
  </si>
  <si>
    <t>CS13328 Total</t>
  </si>
  <si>
    <t>CS13356 Total</t>
  </si>
  <si>
    <t>CS13358 Total</t>
  </si>
  <si>
    <t>CS13608 Total</t>
  </si>
  <si>
    <t>CS13514 Total</t>
  </si>
  <si>
    <t>CS13593 Total</t>
  </si>
  <si>
    <t>CS13635 Total</t>
  </si>
  <si>
    <t>CS15314 Total</t>
  </si>
  <si>
    <t>00040416 Total</t>
  </si>
  <si>
    <t>00040431 Total</t>
  </si>
  <si>
    <t>00040518 Total</t>
  </si>
  <si>
    <t>00040699 Total</t>
  </si>
  <si>
    <t>00040714 Total</t>
  </si>
  <si>
    <t>00040714/765 Total</t>
  </si>
  <si>
    <t>00040766 Total</t>
  </si>
  <si>
    <t>00040847 Total</t>
  </si>
  <si>
    <t>00040902 Total</t>
  </si>
  <si>
    <t>00040982 Total</t>
  </si>
  <si>
    <t>00041010 Total</t>
  </si>
  <si>
    <t>00041039 Total</t>
  </si>
  <si>
    <t>00041111 Total</t>
  </si>
  <si>
    <t>2020 Total</t>
  </si>
  <si>
    <t>2021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</si>
  <si>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</si>
  <si>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</si>
  <si>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</si>
  <si>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</si>
  <si>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</si>
  <si>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</si>
  <si>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</si>
  <si>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</si>
  <si>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</si>
  <si>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</si>
  <si>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</si>
  <si>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</si>
  <si>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</si>
  <si>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</si>
  <si>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</si>
  <si>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</si>
  <si>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RD Paint Brush 3"(1 Ctr)</t>
  </si>
  <si>
    <t>00041364</t>
  </si>
  <si>
    <t>00004075</t>
  </si>
  <si>
    <t>RD Iron Roller 4"</t>
  </si>
  <si>
    <t>RD Iron Roller 3"</t>
  </si>
  <si>
    <t>PC</t>
  </si>
  <si>
    <t>RE Frekote 770NC</t>
  </si>
  <si>
    <t>RD Paint Brush 3"(12Pc/Ctr)</t>
  </si>
  <si>
    <t>00041141 Total</t>
  </si>
  <si>
    <t>00041140 Total</t>
  </si>
  <si>
    <t>Goods return, due to old date stock</t>
  </si>
  <si>
    <t>CN 00000578, dd 24/3/21</t>
  </si>
  <si>
    <t>29/1, 3/2, 17/2, 27/2, 25/3</t>
  </si>
  <si>
    <t>DO76(8), DO77(5), DO81(1), DO85(1), DO92(5)</t>
  </si>
  <si>
    <t>23/3, 25/3</t>
  </si>
  <si>
    <t>DO90(5), , DO91(5)</t>
  </si>
  <si>
    <t>25/3</t>
  </si>
  <si>
    <t>DO91(1)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</si>
  <si>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</si>
  <si>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</si>
  <si>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</si>
  <si>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</si>
  <si>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</si>
  <si>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</si>
  <si>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CS12860 Total</t>
  </si>
  <si>
    <t>00041369 Total</t>
  </si>
  <si>
    <t>00041394 Total</t>
  </si>
  <si>
    <t>2019</t>
  </si>
  <si>
    <t>Proforma Inv 0077  Total</t>
  </si>
  <si>
    <t>2019 Total</t>
  </si>
  <si>
    <t>File for Audit as of 27/3/2021</t>
  </si>
  <si>
    <t>00041398</t>
  </si>
  <si>
    <t>00041396</t>
  </si>
  <si>
    <t>00041435</t>
  </si>
  <si>
    <t>DO94(2)</t>
  </si>
  <si>
    <t>30/2</t>
  </si>
  <si>
    <t>RA Resin 9539NW (225Kg)</t>
  </si>
  <si>
    <t>00041396 Total</t>
  </si>
  <si>
    <t>00041398 Total</t>
  </si>
  <si>
    <t>00041435 Total</t>
  </si>
  <si>
    <t>3/2, 2/2, 9/2, 22/2, 24/2, 27/2, 23/3, 25/3</t>
  </si>
  <si>
    <t>DO77(2), DO78(1), DO80(1), DO83(4), DO84(1), DO85(1), DO90(4), DO91(3)</t>
  </si>
  <si>
    <t>DO93(1)</t>
  </si>
  <si>
    <t>8/1, 3/2, 24/3</t>
  </si>
  <si>
    <t>DO72(2), DO77(4), DO91(2)</t>
  </si>
  <si>
    <t>18/1, 24/2, 8/3, 11/3, 23/3</t>
  </si>
  <si>
    <t>DO73(1), DO83(3), DO86(7), DO88(2), DO90(4)</t>
  </si>
  <si>
    <t>30/12, 18/1, 8/3, 11/3, 23/3</t>
  </si>
  <si>
    <t>DO67(1), DO73(1), DO86(5), DO88(2), DO90(4)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</si>
</sst>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9FFCC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20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14" fontId="2" fillId="0" borderId="4" xfId="0" applyNumberFormat="1" applyFont="1" applyFill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horizontal="center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4" xfId="0" quotePrefix="1" applyBorder="1" applyAlignment="1">
      <alignment horizontal="center"/>
    </xf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4" xfId="0" quotePrefix="1" applyBorder="1" applyAlignment="1">
      <alignment horizontal="center" wrapText="1"/>
    </xf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0" fontId="0" fillId="5" borderId="0" xfId="0" applyFill="1"/>
    <xf numFmtId="0" fontId="0" fillId="6" borderId="0" xfId="0" applyFill="1"/>
    <xf numFmtId="4" fontId="0" fillId="0" borderId="0" xfId="0" applyNumberFormat="1"/>
    <xf numFmtId="4" fontId="0" fillId="2" borderId="0" xfId="0" applyNumberFormat="1" applyFill="1"/>
    <xf numFmtId="4" fontId="0" fillId="5" borderId="0" xfId="0" applyNumberFormat="1" applyFill="1"/>
    <xf numFmtId="4" fontId="0" fillId="6" borderId="0" xfId="0" applyNumberFormat="1" applyFill="1"/>
    <xf numFmtId="0" fontId="0" fillId="7" borderId="0" xfId="0" applyFill="1"/>
    <xf numFmtId="4" fontId="0" fillId="7" borderId="0" xfId="0" applyNumberFormat="1" applyFill="1"/>
    <xf numFmtId="4" fontId="0" fillId="4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6" borderId="4" xfId="1" applyFont="1" applyFill="1" applyBorder="1"/>
    <xf numFmtId="43" fontId="0" fillId="6" borderId="4" xfId="1" applyFont="1" applyFill="1" applyBorder="1"/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6" borderId="0" xfId="0" applyFont="1" applyFill="1"/>
    <xf numFmtId="0" fontId="10" fillId="0" borderId="0" xfId="0" applyFont="1" applyFill="1"/>
    <xf numFmtId="0" fontId="0" fillId="8" borderId="0" xfId="0" applyFill="1"/>
    <xf numFmtId="0" fontId="0" fillId="8" borderId="0" xfId="0" applyNumberForma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6" borderId="4" xfId="1" applyFont="1" applyFill="1" applyBorder="1"/>
    <xf numFmtId="43" fontId="11" fillId="0" borderId="4" xfId="1" applyFont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14" fontId="11" fillId="0" borderId="4" xfId="0" applyNumberFormat="1" applyFont="1" applyFill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6" borderId="4" xfId="0" applyFont="1" applyFill="1" applyBorder="1"/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</cellXfs>
  <cellStyles count="3">
    <cellStyle name="Comma" xfId="1" builtinId="3"/>
    <cellStyle name="Normal" xfId="0" builtinId="0"/>
    <cellStyle name="Percent" xfId="2" builtinId="5"/>
  </cellStyles>
  <dxfs count="12">
    <dxf>
      <fill>
        <patternFill patternType="none">
          <bgColor auto="1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66FF99"/>
        </patternFill>
      </fill>
    </dxf>
    <dxf>
      <fill>
        <patternFill patternType="solid">
          <bgColor rgb="FFFFFF66"/>
        </patternFill>
      </fill>
    </dxf>
    <dxf>
      <fill>
        <patternFill patternType="solid">
          <bgColor rgb="FFCCFFCC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99"/>
      <color rgb="FF99FFCC"/>
      <color rgb="FF66FF99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1" Type="http://schemas.openxmlformats.org/officeDocument/2006/relationships/image" Target="../media/image1.emf"/><Relationship Id="rId6" Type="http://schemas.openxmlformats.org/officeDocument/2006/relationships/image" Target="../media/image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55.emf"/><Relationship Id="rId2" Type="http://schemas.openxmlformats.org/officeDocument/2006/relationships/image" Target="../media/image54.emf"/><Relationship Id="rId1" Type="http://schemas.openxmlformats.org/officeDocument/2006/relationships/image" Target="../media/image53.emf"/><Relationship Id="rId4" Type="http://schemas.openxmlformats.org/officeDocument/2006/relationships/image" Target="../media/image56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431800</xdr:colOff>
          <xdr:row>13</xdr:row>
          <xdr:rowOff>412750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584200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24</xdr:row>
          <xdr:rowOff>171450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292100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323850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12700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412750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171450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38</xdr:row>
          <xdr:rowOff>177800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323850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419100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495300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501650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412750</xdr:colOff>
          <xdr:row>52</xdr:row>
          <xdr:rowOff>412750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342900</xdr:colOff>
          <xdr:row>54</xdr:row>
          <xdr:rowOff>330200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431800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368300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330200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292100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355600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368300</xdr:colOff>
          <xdr:row>67</xdr:row>
          <xdr:rowOff>577850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368300</xdr:colOff>
          <xdr:row>68</xdr:row>
          <xdr:rowOff>406400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342900</xdr:colOff>
          <xdr:row>69</xdr:row>
          <xdr:rowOff>285750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171450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419100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95250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298450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393700</xdr:colOff>
          <xdr:row>85</xdr:row>
          <xdr:rowOff>6350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425450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342900</xdr:colOff>
          <xdr:row>92</xdr:row>
          <xdr:rowOff>298450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342900</xdr:colOff>
          <xdr:row>94</xdr:row>
          <xdr:rowOff>25400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292100</xdr:colOff>
          <xdr:row>95</xdr:row>
          <xdr:rowOff>158750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368300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342900</xdr:colOff>
          <xdr:row>99</xdr:row>
          <xdr:rowOff>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171450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266700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285750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342900</xdr:colOff>
          <xdr:row>26</xdr:row>
          <xdr:rowOff>304800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165100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361950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106</xdr:row>
          <xdr:rowOff>165100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330200</xdr:colOff>
          <xdr:row>107</xdr:row>
          <xdr:rowOff>298450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292100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368300</xdr:colOff>
          <xdr:row>109</xdr:row>
          <xdr:rowOff>317500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318.901426504628" createdVersion="6" refreshedVersion="7" minRefreshableVersion="3" recordCount="105" xr:uid="{2AA311A8-F0E7-4C07-ABF7-8564794645F6}">
  <cacheSource type="worksheet">
    <worksheetSource ref="A5:R110" sheet="Raw Inventory"/>
  </cacheSource>
  <cacheFields count="20">
    <cacheField name="Date" numFmtId="14">
      <sharedItems containsSemiMixedTypes="0" containsNonDate="0" containsDate="1" containsString="0" minDate="2019-12-19T00:00:00" maxDate="2021-03-31T00:00:00" count="43">
        <d v="2019-12-19T00:00:00"/>
        <d v="2020-06-02T00:00:00"/>
        <d v="2020-06-10T00:00:00"/>
        <d v="2020-07-04T00:00:00"/>
        <d v="2020-07-08T00:00:00"/>
        <d v="2020-07-14T00:00:00"/>
        <d v="2020-07-22T00:00:00"/>
        <d v="2020-08-12T00:00:00"/>
        <d v="2020-08-13T00:00:00"/>
        <d v="2020-08-22T00:00:00"/>
        <d v="2020-08-27T00:00:00"/>
        <d v="2020-09-02T00:00:00"/>
        <d v="2020-09-08T00:00:00"/>
        <d v="2020-09-17T00:00:00"/>
        <d v="2020-09-23T00:00:00"/>
        <d v="2020-10-01T00:00:00"/>
        <d v="2020-10-05T00:00:00"/>
        <d v="2020-10-09T00:00:00"/>
        <d v="2020-10-19T00:00:00"/>
        <d v="2020-11-10T00:00:00"/>
        <d v="2020-11-19T00:00:00"/>
        <d v="2020-11-20T00:00:00"/>
        <d v="2020-11-24T00:00:00"/>
        <d v="2020-11-25T00:00:00"/>
        <d v="2020-12-01T00:00:00"/>
        <d v="2020-12-02T00:00:00"/>
        <d v="2020-12-15T00:00:00"/>
        <d v="2020-12-23T00:00:00"/>
        <d v="2021-01-06T00:00:00"/>
        <d v="2021-01-07T00:00:00"/>
        <d v="2021-01-18T00:00:00"/>
        <d v="2021-01-22T00:00:00"/>
        <d v="2021-02-04T00:00:00"/>
        <d v="2021-02-08T00:00:00"/>
        <d v="2021-02-22T00:00:00"/>
        <d v="2021-02-24T00:00:00"/>
        <d v="2021-02-26T00:00:00"/>
        <d v="2021-03-08T00:00:00"/>
        <d v="2021-03-22T00:00:00"/>
        <d v="2021-03-23T00:00:00"/>
        <d v="2021-03-24T00:00:00"/>
        <d v="2021-03-29T00:00:00"/>
        <d v="2021-03-30T00:00:00"/>
      </sharedItems>
      <fieldGroup par="19" base="0">
        <rangePr groupBy="months" startDate="2019-12-19T00:00:00" endDate="2021-03-31T00:00:00"/>
        <groupItems count="14">
          <s v="&lt;19/12/2019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31/3/2021"/>
        </groupItems>
      </fieldGroup>
    </cacheField>
    <cacheField name="Period" numFmtId="0">
      <sharedItems containsSemiMixedTypes="0" containsString="0" containsNumber="1" containsInteger="1" minValue="1" maxValue="12" count="10">
        <n v="12"/>
        <n v="6"/>
        <n v="7"/>
        <n v="8"/>
        <n v="9"/>
        <n v="10"/>
        <n v="11"/>
        <n v="1"/>
        <n v="2"/>
        <n v="3"/>
      </sharedItems>
    </cacheField>
    <cacheField name="Year" numFmtId="0">
      <sharedItems containsSemiMixedTypes="0" containsString="0" containsNumber="1" containsInteger="1" minValue="2019" maxValue="2021"/>
    </cacheField>
    <cacheField name="Invoice No" numFmtId="0">
      <sharedItems containsBlank="1" containsMixedTypes="1" containsNumber="1" containsInteger="1" minValue="18634" maxValue="100620" count="60">
        <s v="Proforma Inv 0077 "/>
        <s v="CS12339"/>
        <n v="100620"/>
        <s v="CS12557"/>
        <s v="CS12558"/>
        <s v="CS12605"/>
        <s v="CS12642"/>
        <s v="M0006916"/>
        <s v="M0007011"/>
        <s v="CS12860"/>
        <s v="KIV DO 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</sharedItems>
    </cacheField>
    <cacheField name="Supplier" numFmtId="0">
      <sharedItems containsBlank="1" count="7">
        <s v="Chemrex"/>
        <s v="G-FRP"/>
        <s v="My East"/>
        <s v="Loo-Cash"/>
        <s v="Berjaya"/>
        <m/>
        <s v="Chemitra"/>
      </sharedItems>
    </cacheField>
    <cacheField name="Product Code" numFmtId="0">
      <sharedItems/>
    </cacheField>
    <cacheField name="Product Code 2" numFmtId="0">
      <sharedItems count="45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"/>
        <s v="RA Chopped Strand Mat 450 TWL (30Kg) 64mm(L)x1040mm(W)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4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39" maxValue="29040"/>
    </cacheField>
    <cacheField name="Cumulative (RM)" numFmtId="43">
      <sharedItems containsSemiMixedTypes="0" containsString="0" containsNumber="1" minValue="6131.25" maxValue="295620.7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40"/>
    </cacheField>
    <cacheField name="Stock Balance" numFmtId="0">
      <sharedItems containsSemiMixedTypes="0" containsString="0" containsNumber="1" containsInteger="1" minValue="0" maxValue="40"/>
    </cacheField>
    <cacheField name="DO No" numFmtId="0">
      <sharedItems containsBlank="1"/>
    </cacheField>
    <cacheField name="Remark" numFmtId="0">
      <sharedItems containsBlank="1"/>
    </cacheField>
    <cacheField name="Quarters" numFmtId="0" databaseField="0">
      <fieldGroup base="0">
        <rangePr groupBy="quarters" startDate="2019-12-19T00:00:00" endDate="2021-03-31T00:00:00"/>
        <groupItems count="6">
          <s v="&lt;19/12/2019"/>
          <s v="Qtr1"/>
          <s v="Qtr2"/>
          <s v="Qtr3"/>
          <s v="Qtr4"/>
          <s v="&gt;31/3/2021"/>
        </groupItems>
      </fieldGroup>
    </cacheField>
    <cacheField name="Years" numFmtId="0" databaseField="0">
      <fieldGroup base="0">
        <rangePr groupBy="years" startDate="2019-12-19T00:00:00" endDate="2021-03-31T00:00:00"/>
        <groupItems count="5">
          <s v="&lt;19/12/2019"/>
          <s v="2019"/>
          <s v="2020"/>
          <s v="2021"/>
          <s v="&gt;31/3/2021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5">
  <r>
    <x v="0"/>
    <x v="0"/>
    <n v="2019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x v="0"/>
    <x v="0"/>
    <n v="2019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x v="0"/>
    <x v="0"/>
    <n v="2019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x v="0"/>
    <x v="0"/>
    <n v="2019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x v="0"/>
    <x v="0"/>
    <n v="2019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x v="1"/>
    <x v="1"/>
    <n v="2020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x v="1"/>
    <x v="1"/>
    <n v="2020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x v="1"/>
    <x v="1"/>
    <n v="2020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x v="1"/>
    <x v="1"/>
    <n v="2020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x v="2"/>
    <x v="1"/>
    <n v="2020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x v="3"/>
    <x v="2"/>
    <n v="2020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x v="3"/>
    <x v="2"/>
    <n v="2020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x v="3"/>
    <x v="2"/>
    <n v="2020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x v="3"/>
    <x v="2"/>
    <n v="2020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x v="4"/>
    <x v="2"/>
    <n v="2020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x v="4"/>
    <x v="2"/>
    <n v="2020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x v="4"/>
    <x v="2"/>
    <n v="2020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x v="4"/>
    <x v="2"/>
    <n v="2020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x v="4"/>
    <x v="2"/>
    <n v="2020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x v="5"/>
    <x v="2"/>
    <n v="2020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x v="6"/>
    <x v="2"/>
    <n v="2020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x v="7"/>
    <x v="3"/>
    <n v="2020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x v="8"/>
    <x v="3"/>
    <n v="2020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x v="8"/>
    <x v="3"/>
    <n v="2020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x v="8"/>
    <x v="3"/>
    <n v="2020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x v="9"/>
    <x v="3"/>
    <n v="2020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x v="10"/>
    <x v="3"/>
    <n v="2020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x v="10"/>
    <x v="3"/>
    <n v="2020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x v="10"/>
    <x v="3"/>
    <n v="2020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x v="11"/>
    <x v="4"/>
    <n v="2020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x v="12"/>
    <x v="4"/>
    <n v="2020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x v="12"/>
    <x v="4"/>
    <n v="2020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x v="13"/>
    <x v="4"/>
    <n v="2020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x v="13"/>
    <x v="4"/>
    <n v="2020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x v="14"/>
    <x v="4"/>
    <n v="2020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x v="14"/>
    <x v="4"/>
    <n v="2020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x v="14"/>
    <x v="4"/>
    <n v="2020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x v="14"/>
    <x v="4"/>
    <n v="2020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x v="14"/>
    <x v="4"/>
    <n v="2020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x v="14"/>
    <x v="4"/>
    <n v="2020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x v="15"/>
    <x v="5"/>
    <n v="2020"/>
    <x v="20"/>
    <x v="0"/>
    <s v="RA CSM 450 37kg 79m(L) X 1040mm(W)"/>
    <x v="2"/>
    <s v="Delivered"/>
    <n v="20"/>
    <s v="Roll"/>
    <n v="173.9"/>
    <n v="3478"/>
    <n v="107940.5"/>
    <s v="31/10, 20/11, 21/11"/>
    <n v="11"/>
    <n v="9"/>
    <s v="DO46(1), DO54(8), DO55(2)"/>
    <m/>
  </r>
  <r>
    <x v="15"/>
    <x v="5"/>
    <n v="2020"/>
    <x v="20"/>
    <x v="0"/>
    <s v="RA CSM 450 TWL 54kg 64m(L) X 1860mm(W)"/>
    <x v="6"/>
    <s v="Delivered"/>
    <n v="20"/>
    <s v="Roll"/>
    <n v="253.8"/>
    <n v="5076"/>
    <n v="113016.5"/>
    <s v="18/1, 24/2, 8/3, 11/3, 23/3"/>
    <n v="17"/>
    <n v="3"/>
    <s v="DO73(1), DO83(3), DO86(7), DO88(2), DO90(4)"/>
    <m/>
  </r>
  <r>
    <x v="15"/>
    <x v="5"/>
    <n v="2020"/>
    <x v="20"/>
    <x v="0"/>
    <s v="RA CSM 300 TWL 54Kg 96m(L) X 1860mm(W)"/>
    <x v="14"/>
    <s v="Delivered"/>
    <n v="15"/>
    <s v="Roll"/>
    <n v="253.8"/>
    <n v="3807"/>
    <n v="116823.5"/>
    <s v="30/12, 18/1, 8/3, 11/3, 23/3"/>
    <n v="13"/>
    <n v="2"/>
    <s v="DO67(1), DO73(1), DO86(5), DO88(2), DO90(4)"/>
    <m/>
  </r>
  <r>
    <x v="16"/>
    <x v="5"/>
    <n v="2020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x v="17"/>
    <x v="5"/>
    <n v="2020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x v="17"/>
    <x v="5"/>
    <n v="2020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x v="17"/>
    <x v="5"/>
    <n v="2020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x v="17"/>
    <x v="5"/>
    <n v="2020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x v="18"/>
    <x v="5"/>
    <n v="2020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x v="18"/>
    <x v="5"/>
    <n v="2020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x v="18"/>
    <x v="5"/>
    <n v="2020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x v="18"/>
    <x v="5"/>
    <n v="2020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x v="18"/>
    <x v="5"/>
    <n v="2020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x v="18"/>
    <x v="5"/>
    <n v="2020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x v="18"/>
    <x v="5"/>
    <n v="2020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x v="19"/>
    <x v="6"/>
    <n v="2020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x v="19"/>
    <x v="6"/>
    <n v="2020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x v="20"/>
    <x v="6"/>
    <n v="2020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x v="21"/>
    <x v="6"/>
    <n v="2020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x v="22"/>
    <x v="6"/>
    <n v="2020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x v="23"/>
    <x v="6"/>
    <n v="2020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x v="23"/>
    <x v="6"/>
    <n v="2020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x v="24"/>
    <x v="0"/>
    <n v="2020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x v="25"/>
    <x v="0"/>
    <n v="2020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x v="26"/>
    <x v="0"/>
    <n v="2020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x v="27"/>
    <x v="0"/>
    <n v="2020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x v="28"/>
    <x v="7"/>
    <n v="2021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x v="28"/>
    <x v="7"/>
    <n v="2021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x v="28"/>
    <x v="7"/>
    <n v="2021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x v="28"/>
    <x v="7"/>
    <n v="2021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x v="28"/>
    <x v="7"/>
    <n v="2021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x v="28"/>
    <x v="7"/>
    <n v="2021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x v="28"/>
    <x v="7"/>
    <n v="2021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x v="28"/>
    <x v="7"/>
    <n v="2021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x v="28"/>
    <x v="7"/>
    <n v="2021"/>
    <x v="41"/>
    <x v="0"/>
    <s v="RA CSM 450 TWL 30kg 64m(L) X 1040mm(W)"/>
    <x v="23"/>
    <s v="Delivered"/>
    <n v="32"/>
    <s v="Roll"/>
    <n v="186"/>
    <n v="5952"/>
    <n v="226742.5"/>
    <s v="29/1, 3/2, 17/2, 27/2, 25/3"/>
    <n v="20"/>
    <n v="12"/>
    <s v="DO76(8), DO77(5), DO81(1), DO85(1), DO92(5)"/>
    <m/>
  </r>
  <r>
    <x v="29"/>
    <x v="7"/>
    <n v="2021"/>
    <x v="42"/>
    <x v="0"/>
    <s v="RA Styrene Monomer (6Kg)"/>
    <x v="34"/>
    <s v="Ex"/>
    <n v="16"/>
    <s v="kg/Pail"/>
    <n v="120"/>
    <n v="120"/>
    <n v="226862.5"/>
    <s v="11/1"/>
    <n v="6"/>
    <n v="10"/>
    <s v="DO70(6kg)"/>
    <s v="*Kg"/>
  </r>
  <r>
    <x v="29"/>
    <x v="7"/>
    <n v="2021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x v="30"/>
    <x v="7"/>
    <n v="2021"/>
    <x v="43"/>
    <x v="0"/>
    <s v="RA Miracle Gloss Wax No. 8 (311g/Can)"/>
    <x v="19"/>
    <s v="Delivered"/>
    <n v="12"/>
    <s v="Can"/>
    <n v="28"/>
    <n v="336"/>
    <n v="227237.5"/>
    <s v="8/1, 3/2, 24/3"/>
    <n v="8"/>
    <n v="4"/>
    <s v="DO72(2), DO77(4), DO91(2)"/>
    <m/>
  </r>
  <r>
    <x v="30"/>
    <x v="7"/>
    <n v="2021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x v="31"/>
    <x v="7"/>
    <n v="2021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x v="32"/>
    <x v="8"/>
    <n v="2021"/>
    <x v="45"/>
    <x v="0"/>
    <s v="RA Talcum Powder (25kg)"/>
    <x v="10"/>
    <s v="Delivered"/>
    <n v="40"/>
    <s v="Bags"/>
    <n v="30"/>
    <n v="1200"/>
    <n v="228837.5"/>
    <m/>
    <m/>
    <n v="40"/>
    <m/>
    <m/>
  </r>
  <r>
    <x v="32"/>
    <x v="8"/>
    <n v="2021"/>
    <x v="45"/>
    <x v="0"/>
    <s v="RA Resin 3317AW (220Kg)"/>
    <x v="17"/>
    <s v="Delivered"/>
    <n v="5"/>
    <s v="Drum"/>
    <n v="1408"/>
    <n v="7040"/>
    <n v="235877.5"/>
    <m/>
    <m/>
    <n v="5"/>
    <m/>
    <m/>
  </r>
  <r>
    <x v="32"/>
    <x v="8"/>
    <n v="2021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x v="32"/>
    <x v="8"/>
    <n v="2021"/>
    <x v="45"/>
    <x v="0"/>
    <s v="RA Butanox M50 (5kg)"/>
    <x v="7"/>
    <s v="Delivered"/>
    <n v="20"/>
    <s v="Bottle"/>
    <n v="80"/>
    <n v="1600"/>
    <n v="244517.5"/>
    <s v="3/2, 2/2, 9/2, 22/2, 24/2, 27/2, 23/3, 25/3"/>
    <n v="17"/>
    <n v="3"/>
    <s v="DO77(2), DO78(1), DO80(1), DO83(4), DO84(1), DO85(1), DO90(4), DO91(3)"/>
    <s v="*Everkimia(3) DO77(2), DO78(1)"/>
  </r>
  <r>
    <x v="32"/>
    <x v="8"/>
    <n v="2021"/>
    <x v="45"/>
    <x v="0"/>
    <s v="RA Mepoxe M"/>
    <x v="36"/>
    <s v="Delivered"/>
    <n v="1"/>
    <s v="Bottle"/>
    <n v="55"/>
    <n v="55"/>
    <n v="244572.5"/>
    <s v="29/1"/>
    <n v="1"/>
    <n v="0"/>
    <s v="DO76(1), "/>
    <s v="*gfrp-mepoxe(1) DO76(1)"/>
  </r>
  <r>
    <x v="32"/>
    <x v="8"/>
    <n v="2021"/>
    <x v="46"/>
    <x v="0"/>
    <s v="RA Chopped Strand Mat 450 TWL (30Kg) 64mm(L)x1040mm(W)"/>
    <x v="37"/>
    <s v="Delivered"/>
    <n v="20"/>
    <s v="Roll"/>
    <n v="192"/>
    <n v="3840"/>
    <n v="248412.5"/>
    <m/>
    <m/>
    <n v="20"/>
    <m/>
    <m/>
  </r>
  <r>
    <x v="32"/>
    <x v="8"/>
    <n v="2021"/>
    <x v="46"/>
    <x v="0"/>
    <s v="RA Pigment Super White (5Kg)"/>
    <x v="38"/>
    <s v="Delivered"/>
    <n v="1"/>
    <s v="Bottle"/>
    <n v="90"/>
    <n v="90"/>
    <n v="248502.5"/>
    <s v="6/2"/>
    <n v="1"/>
    <n v="0"/>
    <s v="DO79(1)"/>
    <m/>
  </r>
  <r>
    <x v="32"/>
    <x v="8"/>
    <n v="2021"/>
    <x v="46"/>
    <x v="0"/>
    <s v="RA Miracle Gloss Wax No. 8 (311g/Can)"/>
    <x v="19"/>
    <s v="Delivered"/>
    <n v="12"/>
    <s v="Can"/>
    <n v="28"/>
    <n v="336"/>
    <n v="248838.5"/>
    <m/>
    <m/>
    <n v="12"/>
    <m/>
    <m/>
  </r>
  <r>
    <x v="33"/>
    <x v="8"/>
    <n v="2021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x v="34"/>
    <x v="8"/>
    <n v="2021"/>
    <x v="28"/>
    <x v="3"/>
    <s v="Brush 3&quot; (12Pc)"/>
    <x v="39"/>
    <s v="Ex"/>
    <n v="3"/>
    <s v="Box"/>
    <n v="54"/>
    <n v="162"/>
    <n v="249110.5"/>
    <s v="23/2"/>
    <n v="3"/>
    <n v="0"/>
    <s v="DO84(3)"/>
    <m/>
  </r>
  <r>
    <x v="35"/>
    <x v="8"/>
    <n v="2021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x v="36"/>
    <x v="8"/>
    <n v="2021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x v="36"/>
    <x v="8"/>
    <n v="2021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x v="36"/>
    <x v="8"/>
    <n v="2021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x v="37"/>
    <x v="9"/>
    <n v="2021"/>
    <x v="51"/>
    <x v="4"/>
    <s v="RD Paint Brush 3&quot;(1 Ctr)"/>
    <x v="40"/>
    <s v="Ex"/>
    <n v="20"/>
    <s v="Box"/>
    <n v="42"/>
    <n v="840"/>
    <n v="280528.5"/>
    <m/>
    <m/>
    <n v="20"/>
    <m/>
    <m/>
  </r>
  <r>
    <x v="38"/>
    <x v="9"/>
    <n v="2021"/>
    <x v="52"/>
    <x v="5"/>
    <s v="RA Gelcoat GP-H (20kg)"/>
    <x v="4"/>
    <s v="Ex"/>
    <n v="5"/>
    <s v="Pail"/>
    <n v="210"/>
    <n v="1050"/>
    <n v="281578.5"/>
    <s v="25/3"/>
    <n v="1"/>
    <n v="4"/>
    <s v="DO93(1)"/>
    <m/>
  </r>
  <r>
    <x v="39"/>
    <x v="9"/>
    <n v="2021"/>
    <x v="53"/>
    <x v="4"/>
    <s v="RD Iron Roller 4&quot;"/>
    <x v="41"/>
    <s v="Ex"/>
    <n v="2"/>
    <s v="Pc"/>
    <n v="50"/>
    <n v="100"/>
    <n v="281678.5"/>
    <m/>
    <m/>
    <n v="2"/>
    <m/>
    <m/>
  </r>
  <r>
    <x v="39"/>
    <x v="9"/>
    <n v="2021"/>
    <x v="53"/>
    <x v="4"/>
    <s v="RD Iron Roller 3&quot;"/>
    <x v="42"/>
    <s v="Ex"/>
    <n v="2"/>
    <s v="Pc"/>
    <n v="50"/>
    <n v="100"/>
    <n v="281778.5"/>
    <m/>
    <m/>
    <n v="2"/>
    <m/>
    <m/>
  </r>
  <r>
    <x v="39"/>
    <x v="9"/>
    <n v="2021"/>
    <x v="54"/>
    <x v="6"/>
    <s v="RE Frekote 770NC"/>
    <x v="43"/>
    <s v="Ex"/>
    <n v="4"/>
    <s v="Tin"/>
    <n v="305"/>
    <n v="1220"/>
    <n v="282998.5"/>
    <m/>
    <m/>
    <n v="4"/>
    <m/>
    <m/>
  </r>
  <r>
    <x v="40"/>
    <x v="9"/>
    <n v="2021"/>
    <x v="55"/>
    <x v="0"/>
    <s v="RA Pigment H 2006 Dark Grey (5Kg)"/>
    <x v="28"/>
    <s v="Ex"/>
    <n v="2"/>
    <s v="Tin"/>
    <n v="110"/>
    <n v="220"/>
    <n v="283218.5"/>
    <m/>
    <m/>
    <n v="2"/>
    <m/>
    <m/>
  </r>
  <r>
    <x v="40"/>
    <x v="9"/>
    <n v="2021"/>
    <x v="56"/>
    <x v="0"/>
    <s v="RA Butanox M50 (5kg)"/>
    <x v="7"/>
    <s v="Ex"/>
    <n v="16"/>
    <s v="Bottle"/>
    <n v="80"/>
    <n v="1280"/>
    <n v="284498.5"/>
    <s v="25/3"/>
    <n v="1"/>
    <n v="15"/>
    <s v="DO91(1)"/>
    <m/>
  </r>
  <r>
    <x v="40"/>
    <x v="9"/>
    <n v="2021"/>
    <x v="56"/>
    <x v="0"/>
    <s v="RA Mepoxe M"/>
    <x v="36"/>
    <s v="Ex"/>
    <n v="8"/>
    <s v="Bottle"/>
    <n v="60"/>
    <n v="480"/>
    <n v="284978.5"/>
    <m/>
    <m/>
    <n v="8"/>
    <m/>
    <m/>
  </r>
  <r>
    <x v="41"/>
    <x v="9"/>
    <n v="2021"/>
    <x v="57"/>
    <x v="0"/>
    <s v="RA CSM 300 TWL 54Kg 96m(L) X 1860mm(W)"/>
    <x v="14"/>
    <s v="Delivered"/>
    <n v="16"/>
    <s v="Roll"/>
    <n v="394.2"/>
    <n v="6307.2"/>
    <n v="291285.7"/>
    <m/>
    <m/>
    <n v="16"/>
    <m/>
    <m/>
  </r>
  <r>
    <x v="41"/>
    <x v="9"/>
    <n v="2021"/>
    <x v="58"/>
    <x v="0"/>
    <s v="RA CSM 450 TWL 54kg 64m(L) X 1860mm(W)"/>
    <x v="6"/>
    <s v="Delivered"/>
    <n v="5"/>
    <s v="Roll"/>
    <n v="219"/>
    <n v="1095"/>
    <n v="292380.7"/>
    <m/>
    <m/>
    <n v="5"/>
    <m/>
    <m/>
  </r>
  <r>
    <x v="42"/>
    <x v="9"/>
    <n v="2021"/>
    <x v="59"/>
    <x v="0"/>
    <s v="RA Resin 9539NW (225Kg)"/>
    <x v="44"/>
    <s v="Ex"/>
    <n v="2"/>
    <s v="Drum"/>
    <n v="1620"/>
    <n v="3240"/>
    <n v="295620.7"/>
    <s v="30/2"/>
    <n v="2"/>
    <n v="0"/>
    <s v="DO94(2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25F0AA-4AE5-4DEE-BF5E-D8168808517E}" name="PivotTable2" cacheId="1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H172" firstHeaderRow="1" firstDataRow="2" firstDataCol="5"/>
  <pivotFields count="20">
    <pivotField compact="0" numFmtId="14" outline="0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Row" compact="0" outline="0" showAll="0">
      <items count="11">
        <item x="7"/>
        <item x="8"/>
        <item x="9"/>
        <item x="1"/>
        <item x="2"/>
        <item x="3"/>
        <item x="4"/>
        <item x="5"/>
        <item x="6"/>
        <item x="0"/>
        <item t="default"/>
      </items>
    </pivotField>
    <pivotField compact="0" outline="0" showAll="0"/>
    <pivotField axis="axisRow" compact="0" outline="0" showAll="0">
      <items count="61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10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t="default"/>
      </items>
    </pivotField>
    <pivotField axis="axisRow" compact="0" outline="0" showAll="0">
      <items count="8">
        <item x="0"/>
        <item h="1" x="1"/>
        <item h="1" x="3"/>
        <item h="1" x="2"/>
        <item h="1" x="4"/>
        <item h="1" x="5"/>
        <item h="1" x="6"/>
        <item t="default"/>
      </items>
    </pivotField>
    <pivotField compact="0" outline="0" showAll="0"/>
    <pivotField axis="axisRow" compact="0" outline="0" showAll="0">
      <items count="46">
        <item x="24"/>
        <item x="33"/>
        <item x="21"/>
        <item x="39"/>
        <item x="18"/>
        <item x="32"/>
        <item x="16"/>
        <item x="7"/>
        <item x="37"/>
        <item x="3"/>
        <item x="14"/>
        <item x="2"/>
        <item x="6"/>
        <item x="23"/>
        <item x="29"/>
        <item x="4"/>
        <item x="15"/>
        <item x="5"/>
        <item x="36"/>
        <item x="19"/>
        <item x="25"/>
        <item x="11"/>
        <item x="9"/>
        <item x="22"/>
        <item x="28"/>
        <item x="30"/>
        <item x="20"/>
        <item x="38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40"/>
        <item x="41"/>
        <item x="42"/>
        <item x="43"/>
        <item x="44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 defaultSubtotal="0"/>
    <pivotField axis="axisRow" compact="0" outline="0" showAll="0">
      <items count="6">
        <item x="2"/>
        <item x="3"/>
        <item x="0"/>
        <item x="1"/>
        <item x="4"/>
        <item t="default"/>
      </items>
    </pivotField>
  </pivotFields>
  <rowFields count="5">
    <field x="19"/>
    <field x="1"/>
    <field x="4"/>
    <field x="3"/>
    <field x="6"/>
  </rowFields>
  <rowItems count="168">
    <i>
      <x/>
      <x v="3"/>
      <x/>
      <x v="14"/>
      <x v="7"/>
    </i>
    <i r="4">
      <x v="12"/>
    </i>
    <i r="4">
      <x v="17"/>
    </i>
    <i r="4">
      <x v="29"/>
    </i>
    <i t="default" r="3">
      <x v="14"/>
    </i>
    <i t="default" r="2">
      <x/>
    </i>
    <i t="default" r="1">
      <x v="3"/>
    </i>
    <i r="1">
      <x v="4"/>
      <x/>
      <x v="15"/>
      <x v="7"/>
    </i>
    <i r="4">
      <x v="11"/>
    </i>
    <i r="4">
      <x v="22"/>
    </i>
    <i r="4">
      <x v="34"/>
    </i>
    <i t="default" r="3">
      <x v="15"/>
    </i>
    <i r="3">
      <x v="16"/>
      <x v="21"/>
    </i>
    <i r="4">
      <x v="22"/>
    </i>
    <i t="default" r="3">
      <x v="16"/>
    </i>
    <i r="3">
      <x v="17"/>
      <x v="15"/>
    </i>
    <i r="4">
      <x v="29"/>
    </i>
    <i r="4">
      <x v="30"/>
    </i>
    <i t="default" r="3">
      <x v="17"/>
    </i>
    <i r="3">
      <x v="18"/>
      <x v="38"/>
    </i>
    <i t="default" r="3">
      <x v="18"/>
    </i>
    <i t="default" r="2">
      <x/>
    </i>
    <i t="default" r="1">
      <x v="4"/>
    </i>
    <i r="1">
      <x v="5"/>
      <x/>
      <x v="19"/>
      <x v="28"/>
    </i>
    <i t="default" r="3">
      <x v="19"/>
    </i>
    <i r="3">
      <x v="20"/>
      <x v="6"/>
    </i>
    <i r="4">
      <x v="22"/>
    </i>
    <i t="default" r="3">
      <x v="20"/>
    </i>
    <i r="3">
      <x v="38"/>
      <x v="10"/>
    </i>
    <i t="default" r="3">
      <x v="38"/>
    </i>
    <i r="3">
      <x v="44"/>
      <x v="22"/>
    </i>
    <i t="default" r="3">
      <x v="44"/>
    </i>
    <i r="3">
      <x v="45"/>
      <x v="16"/>
    </i>
    <i t="default" r="3">
      <x v="45"/>
    </i>
    <i r="3">
      <x v="54"/>
      <x v="17"/>
    </i>
    <i t="default" r="3">
      <x v="54"/>
    </i>
    <i t="default" r="2">
      <x/>
    </i>
    <i t="default" r="1">
      <x v="5"/>
    </i>
    <i r="1">
      <x v="6"/>
      <x/>
      <x v="21"/>
      <x v="38"/>
    </i>
    <i t="default" r="3">
      <x v="21"/>
    </i>
    <i r="3">
      <x v="22"/>
      <x v="7"/>
    </i>
    <i r="4">
      <x v="15"/>
    </i>
    <i t="default" r="3">
      <x v="22"/>
    </i>
    <i r="3">
      <x v="23"/>
      <x v="4"/>
    </i>
    <i r="4">
      <x v="22"/>
    </i>
    <i t="default" r="3">
      <x v="23"/>
    </i>
    <i r="3">
      <x v="24"/>
      <x v="10"/>
    </i>
    <i r="4">
      <x v="12"/>
    </i>
    <i r="4">
      <x v="15"/>
    </i>
    <i r="4">
      <x v="21"/>
    </i>
    <i r="4">
      <x v="22"/>
    </i>
    <i t="default" r="3">
      <x v="24"/>
    </i>
    <i t="default" r="2">
      <x/>
    </i>
    <i t="default" r="1">
      <x v="6"/>
    </i>
    <i r="1">
      <x v="7"/>
      <x/>
      <x v="25"/>
      <x v="10"/>
    </i>
    <i r="4">
      <x v="11"/>
    </i>
    <i r="4">
      <x v="12"/>
    </i>
    <i t="default" r="3">
      <x v="25"/>
    </i>
    <i r="3">
      <x v="26"/>
      <x v="22"/>
    </i>
    <i t="default" r="3">
      <x v="26"/>
    </i>
    <i r="3">
      <x v="27"/>
      <x v="7"/>
    </i>
    <i r="4">
      <x v="15"/>
    </i>
    <i r="4">
      <x v="21"/>
    </i>
    <i t="default" r="3">
      <x v="27"/>
    </i>
    <i r="3">
      <x v="28"/>
      <x v="28"/>
    </i>
    <i t="default" r="3">
      <x v="28"/>
    </i>
    <i r="3">
      <x v="29"/>
      <x v="22"/>
    </i>
    <i t="default" r="3">
      <x v="29"/>
    </i>
    <i r="3">
      <x v="30"/>
      <x v="16"/>
    </i>
    <i t="default" r="3">
      <x v="30"/>
    </i>
    <i r="3">
      <x v="31"/>
      <x v="19"/>
    </i>
    <i t="default" r="3">
      <x v="31"/>
    </i>
    <i r="3">
      <x v="32"/>
      <x v="17"/>
    </i>
    <i r="4">
      <x v="26"/>
    </i>
    <i t="default" r="3">
      <x v="32"/>
    </i>
    <i r="3">
      <x v="35"/>
      <x v="23"/>
    </i>
    <i t="default" r="3">
      <x v="35"/>
    </i>
    <i t="default" r="2">
      <x/>
    </i>
    <i t="default" r="1">
      <x v="7"/>
    </i>
    <i r="1">
      <x v="8"/>
      <x/>
      <x v="33"/>
      <x v="22"/>
    </i>
    <i t="default" r="3">
      <x v="33"/>
    </i>
    <i r="3">
      <x v="34"/>
      <x v="22"/>
    </i>
    <i t="default" r="3">
      <x v="34"/>
    </i>
    <i r="3">
      <x v="35"/>
      <x v="6"/>
    </i>
    <i t="default" r="3">
      <x v="35"/>
    </i>
    <i r="3">
      <x v="36"/>
      <x/>
    </i>
    <i r="4">
      <x v="13"/>
    </i>
    <i t="default" r="3">
      <x v="36"/>
    </i>
    <i r="3">
      <x v="37"/>
      <x v="7"/>
    </i>
    <i t="default" r="3">
      <x v="37"/>
    </i>
    <i t="default" r="2">
      <x/>
    </i>
    <i t="default" r="1">
      <x v="8"/>
    </i>
    <i r="1">
      <x v="9"/>
      <x/>
      <x v="1"/>
      <x v="28"/>
    </i>
    <i t="default" r="3">
      <x v="1"/>
    </i>
    <i r="3">
      <x v="2"/>
      <x v="34"/>
    </i>
    <i t="default" r="3">
      <x v="2"/>
    </i>
    <i r="3">
      <x v="3"/>
      <x v="17"/>
    </i>
    <i t="default" r="3">
      <x v="3"/>
    </i>
    <i t="default" r="2">
      <x/>
    </i>
    <i t="default" r="1">
      <x v="9"/>
    </i>
    <i t="default">
      <x/>
    </i>
    <i>
      <x v="1"/>
      <x/>
      <x/>
      <x v="4"/>
      <x v="13"/>
    </i>
    <i t="default" r="3">
      <x v="4"/>
    </i>
    <i r="3">
      <x v="5"/>
      <x v="1"/>
    </i>
    <i r="4">
      <x v="5"/>
    </i>
    <i r="4">
      <x v="14"/>
    </i>
    <i r="4">
      <x v="24"/>
    </i>
    <i r="4">
      <x v="25"/>
    </i>
    <i r="4">
      <x v="31"/>
    </i>
    <i r="4">
      <x v="39"/>
    </i>
    <i t="default" r="3">
      <x v="5"/>
    </i>
    <i r="3">
      <x v="6"/>
      <x v="35"/>
    </i>
    <i t="default" r="3">
      <x v="6"/>
    </i>
    <i r="3">
      <x v="7"/>
      <x v="32"/>
    </i>
    <i r="4">
      <x v="33"/>
    </i>
    <i t="default" r="3">
      <x v="7"/>
    </i>
    <i r="3">
      <x v="8"/>
      <x v="19"/>
    </i>
    <i r="4">
      <x v="24"/>
    </i>
    <i t="default" r="3">
      <x v="8"/>
    </i>
    <i r="3">
      <x v="9"/>
      <x v="14"/>
    </i>
    <i t="default" r="3">
      <x v="9"/>
    </i>
    <i t="default" r="2">
      <x/>
    </i>
    <i t="default" r="1">
      <x/>
    </i>
    <i r="1">
      <x v="1"/>
      <x/>
      <x v="10"/>
      <x v="7"/>
    </i>
    <i r="4">
      <x v="18"/>
    </i>
    <i r="4">
      <x v="22"/>
    </i>
    <i r="4">
      <x v="28"/>
    </i>
    <i r="4">
      <x v="34"/>
    </i>
    <i t="default" r="3">
      <x v="10"/>
    </i>
    <i r="3">
      <x v="11"/>
      <x v="8"/>
    </i>
    <i r="4">
      <x v="19"/>
    </i>
    <i r="4">
      <x v="27"/>
    </i>
    <i t="default" r="3">
      <x v="11"/>
    </i>
    <i r="3">
      <x v="12"/>
      <x v="24"/>
    </i>
    <i t="default" r="3">
      <x v="12"/>
    </i>
    <i r="3">
      <x v="13"/>
      <x v="1"/>
    </i>
    <i t="default" r="3">
      <x v="13"/>
    </i>
    <i r="3">
      <x v="47"/>
      <x v="15"/>
    </i>
    <i r="4">
      <x v="22"/>
    </i>
    <i t="default" r="3">
      <x v="47"/>
    </i>
    <i r="3">
      <x v="48"/>
      <x v="22"/>
    </i>
    <i t="default" r="3">
      <x v="48"/>
    </i>
    <i t="default" r="2">
      <x/>
    </i>
    <i t="default" r="1">
      <x v="1"/>
    </i>
    <i r="1">
      <x v="2"/>
      <x/>
      <x v="55"/>
      <x v="24"/>
    </i>
    <i t="default" r="3">
      <x v="55"/>
    </i>
    <i r="3">
      <x v="56"/>
      <x v="7"/>
    </i>
    <i r="4">
      <x v="18"/>
    </i>
    <i t="default" r="3">
      <x v="56"/>
    </i>
    <i r="3">
      <x v="57"/>
      <x v="10"/>
    </i>
    <i t="default" r="3">
      <x v="57"/>
    </i>
    <i r="3">
      <x v="58"/>
      <x v="12"/>
    </i>
    <i t="default" r="3">
      <x v="58"/>
    </i>
    <i r="3">
      <x v="59"/>
      <x v="44"/>
    </i>
    <i t="default" r="3">
      <x v="59"/>
    </i>
    <i t="default" r="2">
      <x/>
    </i>
    <i t="default" r="1">
      <x v="2"/>
    </i>
    <i t="default">
      <x v="1"/>
    </i>
    <i>
      <x v="3"/>
      <x v="9"/>
      <x/>
      <x v="53"/>
      <x v="9"/>
    </i>
    <i r="4">
      <x v="11"/>
    </i>
    <i r="4">
      <x v="15"/>
    </i>
    <i r="4">
      <x v="29"/>
    </i>
    <i r="4">
      <x v="30"/>
    </i>
    <i t="default" r="3">
      <x v="53"/>
    </i>
    <i t="default" r="2">
      <x/>
    </i>
    <i t="default" r="1">
      <x v="9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11">
      <pivotArea dataOnly="0" outline="0" fieldPosition="0">
        <references count="1">
          <reference field="3" count="0" defaultSubtotal="1"/>
        </references>
      </pivotArea>
    </format>
    <format dxfId="10">
      <pivotArea dataOnly="0" outline="0" fieldPosition="0">
        <references count="1">
          <reference field="3" count="0" defaultSubtotal="1"/>
        </references>
      </pivotArea>
    </format>
    <format dxfId="9">
      <pivotArea dataOnly="0" outline="0" fieldPosition="0">
        <references count="1">
          <reference field="1" count="0" defaultSubtotal="1"/>
        </references>
      </pivotArea>
    </format>
    <format dxfId="8">
      <pivotArea dataOnly="0" grandRow="1" outline="0" fieldPosition="0"/>
    </format>
    <format dxfId="7">
      <pivotArea dataOnly="0" outline="0" fieldPosition="0">
        <references count="1">
          <reference field="19" count="0" defaultSubtotal="1"/>
        </references>
      </pivotArea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A73E85-C5BE-44E6-95C1-D449A9CE8986}" name="PivotTable2" cacheId="1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50" firstHeaderRow="1" firstDataRow="2" firstDataCol="1"/>
  <pivotFields count="20">
    <pivotField compact="0" numFmtId="14" outline="0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4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36"/>
        <item x="40"/>
        <item x="41"/>
        <item x="42"/>
        <item x="43"/>
        <item x="4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  <pivotField compact="0" outline="0" showAll="0">
      <items count="7">
        <item x="1"/>
        <item x="2"/>
        <item x="3"/>
        <item x="4"/>
        <item x="0"/>
        <item x="5"/>
        <item t="default"/>
      </items>
    </pivotField>
    <pivotField compact="0" outline="0" showAll="0">
      <items count="6">
        <item x="2"/>
        <item x="3"/>
        <item x="0"/>
        <item x="1"/>
        <item x="4"/>
        <item t="default"/>
      </items>
    </pivotField>
  </pivotFields>
  <rowFields count="1">
    <field x="6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3F04CB8-6D42-4AB6-9234-B875E9A65043}" name="PivotTable1" cacheId="1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110" firstHeaderRow="1" firstDataRow="2" firstDataCol="2"/>
  <pivotFields count="20">
    <pivotField compact="0" numFmtId="14" outline="0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Row" compact="0" outline="0" showAll="0">
      <items count="11">
        <item x="9"/>
        <item x="1"/>
        <item x="2"/>
        <item x="3"/>
        <item x="4"/>
        <item x="5"/>
        <item x="6"/>
        <item x="0"/>
        <item x="7"/>
        <item x="8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4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36"/>
        <item x="40"/>
        <item x="41"/>
        <item x="42"/>
        <item x="43"/>
        <item x="4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  <pivotField compact="0" outline="0" showAll="0">
      <items count="7">
        <item x="1"/>
        <item x="2"/>
        <item x="3"/>
        <item x="4"/>
        <item x="0"/>
        <item x="5"/>
        <item t="default"/>
      </items>
    </pivotField>
    <pivotField compact="0" outline="0" showAll="0">
      <items count="6">
        <item x="2"/>
        <item x="3"/>
        <item x="0"/>
        <item x="1"/>
        <item x="4"/>
        <item t="default"/>
      </items>
    </pivotField>
  </pivotFields>
  <rowFields count="2">
    <field x="1"/>
    <field x="6"/>
  </rowFields>
  <rowItems count="106">
    <i>
      <x/>
      <x v="2"/>
    </i>
    <i r="1">
      <x v="4"/>
    </i>
    <i r="1">
      <x v="6"/>
    </i>
    <i r="1">
      <x v="7"/>
    </i>
    <i r="1">
      <x v="26"/>
    </i>
    <i r="1">
      <x v="39"/>
    </i>
    <i r="1">
      <x v="40"/>
    </i>
    <i r="1">
      <x v="41"/>
    </i>
    <i r="1">
      <x v="42"/>
    </i>
    <i r="1">
      <x v="43"/>
    </i>
    <i r="1">
      <x v="44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9"/>
    </i>
    <i r="1">
      <x v="20"/>
    </i>
    <i r="1">
      <x v="35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34"/>
    </i>
    <i t="default">
      <x v="5"/>
    </i>
    <i>
      <x v="6"/>
      <x v="1"/>
    </i>
    <i r="1">
      <x v="2"/>
    </i>
    <i r="1">
      <x v="11"/>
    </i>
    <i r="1">
      <x v="19"/>
    </i>
    <i r="1">
      <x v="21"/>
    </i>
    <i r="1">
      <x v="22"/>
    </i>
    <i t="default">
      <x v="6"/>
    </i>
    <i>
      <x v="7"/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t="default">
      <x v="7"/>
    </i>
    <i>
      <x v="8"/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6"/>
    </i>
    <i r="1">
      <x v="31"/>
    </i>
    <i r="1">
      <x v="34"/>
    </i>
    <i r="1">
      <x v="36"/>
    </i>
    <i r="1">
      <x v="37"/>
    </i>
    <i r="1">
      <x v="38"/>
    </i>
    <i r="1">
      <x v="39"/>
    </i>
    <i t="default"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2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17D6D6-219D-48DF-BD23-C87BC1DD4B52}" name="PivotTable2" cacheId="1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D50" firstHeaderRow="1" firstDataRow="2" firstDataCol="1"/>
  <pivotFields count="20">
    <pivotField compact="0" numFmtId="14" outline="0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4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36"/>
        <item x="40"/>
        <item x="41"/>
        <item x="42"/>
        <item x="43"/>
        <item x="4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  <pivotField compact="0" outline="0" showAll="0">
      <items count="7">
        <item x="1"/>
        <item x="2"/>
        <item x="3"/>
        <item x="4"/>
        <item x="0"/>
        <item x="5"/>
        <item t="default"/>
      </items>
    </pivotField>
    <pivotField compact="0" outline="0" showAll="0">
      <items count="6">
        <item x="2"/>
        <item x="3"/>
        <item x="0"/>
        <item x="1"/>
        <item x="4"/>
        <item t="default"/>
      </items>
    </pivotField>
  </pivotFields>
  <rowFields count="1">
    <field x="6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2">
    <format dxfId="1">
      <pivotArea dataOnly="0" outline="0" fieldPosition="0">
        <references count="1">
          <reference field="6" count="15">
            <x v="2"/>
            <x v="6"/>
            <x v="7"/>
            <x v="14"/>
            <x v="17"/>
            <x v="19"/>
            <x v="21"/>
            <x v="26"/>
            <x v="32"/>
            <x v="34"/>
            <x v="36"/>
            <x v="39"/>
            <x v="40"/>
            <x v="41"/>
            <x v="43"/>
          </reference>
        </references>
      </pivotArea>
    </format>
    <format dxfId="0">
      <pivotArea dataOnly="0" outline="0" fieldPosition="0">
        <references count="1">
          <reference field="6" count="1">
            <x v="2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oleObject" Target="../embeddings/oleObject12.bin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63" Type="http://schemas.openxmlformats.org/officeDocument/2006/relationships/image" Target="../media/image30.emf"/><Relationship Id="rId68" Type="http://schemas.openxmlformats.org/officeDocument/2006/relationships/oleObject" Target="../embeddings/oleObject33.bin"/><Relationship Id="rId84" Type="http://schemas.openxmlformats.org/officeDocument/2006/relationships/oleObject" Target="../embeddings/oleObject41.bin"/><Relationship Id="rId89" Type="http://schemas.openxmlformats.org/officeDocument/2006/relationships/image" Target="../media/image43.emf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comments" Target="../comments1.xml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54" Type="http://schemas.openxmlformats.org/officeDocument/2006/relationships/oleObject" Target="../embeddings/oleObject26.bin"/><Relationship Id="rId62" Type="http://schemas.openxmlformats.org/officeDocument/2006/relationships/oleObject" Target="../embeddings/oleObject30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54.bin"/><Relationship Id="rId12" Type="http://schemas.openxmlformats.org/officeDocument/2006/relationships/image" Target="../media/image56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53.emf"/><Relationship Id="rId11" Type="http://schemas.openxmlformats.org/officeDocument/2006/relationships/oleObject" Target="../embeddings/oleObject56.bin"/><Relationship Id="rId5" Type="http://schemas.openxmlformats.org/officeDocument/2006/relationships/oleObject" Target="../embeddings/oleObject53.bin"/><Relationship Id="rId10" Type="http://schemas.openxmlformats.org/officeDocument/2006/relationships/image" Target="../media/image55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5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6"/>
  <sheetViews>
    <sheetView workbookViewId="0">
      <selection activeCell="A7" sqref="A7"/>
    </sheetView>
  </sheetViews>
  <sheetFormatPr defaultRowHeight="14.5" x14ac:dyDescent="0.35"/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359</v>
      </c>
      <c r="B5" t="s">
        <v>41</v>
      </c>
      <c r="C5" t="s">
        <v>361</v>
      </c>
    </row>
    <row r="6" spans="1:3" x14ac:dyDescent="0.35">
      <c r="A6" t="s">
        <v>360</v>
      </c>
      <c r="B6" t="s">
        <v>41</v>
      </c>
      <c r="C6" t="s">
        <v>362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114"/>
  <sheetViews>
    <sheetView topLeftCell="A92" zoomScale="85" zoomScaleNormal="85" workbookViewId="0">
      <selection activeCell="A111" sqref="A111"/>
    </sheetView>
  </sheetViews>
  <sheetFormatPr defaultRowHeight="14.5" x14ac:dyDescent="0.35"/>
  <cols>
    <col min="1" max="1" width="11.08984375" style="117" customWidth="1"/>
    <col min="2" max="2" width="5.6328125" style="118" customWidth="1"/>
    <col min="3" max="3" width="5.90625" style="118" customWidth="1"/>
    <col min="4" max="4" width="9.36328125" style="117" customWidth="1"/>
    <col min="5" max="5" width="8" style="108" customWidth="1"/>
    <col min="6" max="6" width="20" style="108" customWidth="1"/>
    <col min="7" max="7" width="20.08984375" style="108" customWidth="1"/>
    <col min="8" max="8" width="9.54296875" style="108" customWidth="1"/>
    <col min="9" max="9" width="5.26953125" style="117" customWidth="1"/>
    <col min="10" max="10" width="5.6328125" style="108" customWidth="1"/>
    <col min="11" max="11" width="9.90625" style="108" customWidth="1"/>
    <col min="12" max="12" width="10.6328125" style="108" customWidth="1"/>
    <col min="13" max="13" width="11.7265625" style="108" customWidth="1"/>
    <col min="14" max="14" width="13.81640625" style="108" customWidth="1"/>
    <col min="15" max="15" width="5.26953125" style="108" customWidth="1"/>
    <col min="16" max="16" width="7.6328125" style="108" customWidth="1"/>
    <col min="17" max="17" width="18.26953125" style="108" customWidth="1"/>
    <col min="18" max="18" width="10.26953125" style="108" customWidth="1"/>
    <col min="19" max="19" width="2.90625" style="108" customWidth="1"/>
    <col min="20" max="16384" width="8.7265625" style="108"/>
  </cols>
  <sheetData>
    <row r="1" spans="1:19" customFormat="1" x14ac:dyDescent="0.35">
      <c r="A1" s="66" t="s">
        <v>2</v>
      </c>
      <c r="B1" s="39"/>
      <c r="C1" s="39"/>
      <c r="D1" s="15"/>
      <c r="I1" s="15"/>
    </row>
    <row r="2" spans="1:19" customFormat="1" x14ac:dyDescent="0.35">
      <c r="A2" s="15"/>
      <c r="B2" s="39"/>
      <c r="C2" s="39"/>
      <c r="D2" s="15"/>
      <c r="I2" s="15"/>
    </row>
    <row r="3" spans="1:19" customFormat="1" x14ac:dyDescent="0.35">
      <c r="A3" s="66" t="s">
        <v>3</v>
      </c>
      <c r="B3" s="39"/>
      <c r="C3" s="39"/>
      <c r="D3" s="15"/>
      <c r="I3" s="15"/>
    </row>
    <row r="4" spans="1:19" customFormat="1" x14ac:dyDescent="0.35">
      <c r="A4" s="15"/>
      <c r="B4" s="39"/>
      <c r="C4" s="39"/>
      <c r="D4" s="15"/>
      <c r="I4" s="15"/>
    </row>
    <row r="5" spans="1:19" customFormat="1" ht="29" x14ac:dyDescent="0.35">
      <c r="A5" s="1" t="s">
        <v>6</v>
      </c>
      <c r="B5" s="38" t="s">
        <v>113</v>
      </c>
      <c r="C5" s="78" t="s">
        <v>301</v>
      </c>
      <c r="D5" s="19" t="s">
        <v>84</v>
      </c>
      <c r="E5" s="1" t="s">
        <v>11</v>
      </c>
      <c r="F5" s="1" t="s">
        <v>12</v>
      </c>
      <c r="G5" s="5" t="s">
        <v>179</v>
      </c>
      <c r="H5" s="57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58" x14ac:dyDescent="0.35">
      <c r="A6" s="34">
        <v>43818</v>
      </c>
      <c r="B6" s="40">
        <f>MONTH(A6)</f>
        <v>12</v>
      </c>
      <c r="C6" s="79">
        <f>YEAR(A6)</f>
        <v>2019</v>
      </c>
      <c r="D6" s="94" t="s">
        <v>386</v>
      </c>
      <c r="E6" s="34" t="s">
        <v>10</v>
      </c>
      <c r="F6" s="45" t="s">
        <v>14</v>
      </c>
      <c r="G6" s="48" t="s">
        <v>14</v>
      </c>
      <c r="H6" s="58" t="s">
        <v>47</v>
      </c>
      <c r="I6" s="16">
        <v>5</v>
      </c>
      <c r="J6" s="6" t="s">
        <v>0</v>
      </c>
      <c r="K6" s="7">
        <v>1226.25</v>
      </c>
      <c r="L6" s="92">
        <f>SUM(I6*K6)</f>
        <v>6131.25</v>
      </c>
      <c r="M6" s="11">
        <f>SUM(L6)</f>
        <v>6131.25</v>
      </c>
      <c r="N6" s="25" t="s">
        <v>163</v>
      </c>
      <c r="O6" s="3">
        <f>1+1+1+1+1</f>
        <v>5</v>
      </c>
      <c r="P6" s="9">
        <f t="shared" ref="P6:P37" si="0">I6-O6</f>
        <v>0</v>
      </c>
      <c r="Q6" s="24" t="s">
        <v>167</v>
      </c>
      <c r="R6" s="24" t="s">
        <v>89</v>
      </c>
    </row>
    <row r="7" spans="1:19" customFormat="1" ht="29" x14ac:dyDescent="0.35">
      <c r="A7" s="34">
        <v>43818</v>
      </c>
      <c r="B7" s="40">
        <f>MONTH(A7)</f>
        <v>12</v>
      </c>
      <c r="C7" s="79">
        <f t="shared" ref="C7:C70" si="1">YEAR(A7)</f>
        <v>2019</v>
      </c>
      <c r="D7" s="94" t="s">
        <v>386</v>
      </c>
      <c r="E7" s="34" t="s">
        <v>10</v>
      </c>
      <c r="F7" s="45" t="s">
        <v>15</v>
      </c>
      <c r="G7" s="48" t="s">
        <v>15</v>
      </c>
      <c r="H7" s="58" t="s">
        <v>47</v>
      </c>
      <c r="I7" s="16">
        <v>1</v>
      </c>
      <c r="J7" s="6" t="s">
        <v>0</v>
      </c>
      <c r="K7" s="7">
        <v>1226.25</v>
      </c>
      <c r="L7" s="92">
        <f t="shared" ref="L7" si="2">SUM(I7*K7)</f>
        <v>1226.25</v>
      </c>
      <c r="M7" s="11">
        <f>SUM(M6+L7)</f>
        <v>7357.5</v>
      </c>
      <c r="N7" s="26" t="s">
        <v>164</v>
      </c>
      <c r="O7" s="3">
        <v>1</v>
      </c>
      <c r="P7" s="9">
        <f t="shared" si="0"/>
        <v>0</v>
      </c>
      <c r="Q7" s="23" t="s">
        <v>166</v>
      </c>
      <c r="R7" s="23" t="s">
        <v>87</v>
      </c>
    </row>
    <row r="8" spans="1:19" customFormat="1" ht="43.5" x14ac:dyDescent="0.35">
      <c r="A8" s="34">
        <v>43818</v>
      </c>
      <c r="B8" s="40">
        <f>MONTH(A8)</f>
        <v>12</v>
      </c>
      <c r="C8" s="79">
        <f t="shared" si="1"/>
        <v>2019</v>
      </c>
      <c r="D8" s="94" t="s">
        <v>386</v>
      </c>
      <c r="E8" s="34" t="s">
        <v>10</v>
      </c>
      <c r="F8" s="46" t="s">
        <v>13</v>
      </c>
      <c r="G8" s="49" t="s">
        <v>177</v>
      </c>
      <c r="H8" s="58" t="s">
        <v>47</v>
      </c>
      <c r="I8" s="16">
        <v>16</v>
      </c>
      <c r="J8" s="6" t="s">
        <v>1</v>
      </c>
      <c r="K8" s="7">
        <v>173.9</v>
      </c>
      <c r="L8" s="92">
        <f>SUM(I8*K8)</f>
        <v>2782.4</v>
      </c>
      <c r="M8" s="11">
        <f>SUM(M7+L8)</f>
        <v>10139.9</v>
      </c>
      <c r="N8" s="27" t="s">
        <v>121</v>
      </c>
      <c r="O8" s="3">
        <f>6+3+4+2+1</f>
        <v>16</v>
      </c>
      <c r="P8" s="9">
        <f t="shared" si="0"/>
        <v>0</v>
      </c>
      <c r="Q8" s="23" t="s">
        <v>120</v>
      </c>
      <c r="R8" s="23"/>
    </row>
    <row r="9" spans="1:19" customFormat="1" ht="43.5" x14ac:dyDescent="0.35">
      <c r="A9" s="34">
        <v>43818</v>
      </c>
      <c r="B9" s="40">
        <f t="shared" ref="B9:B64" si="3">MONTH(A9)</f>
        <v>12</v>
      </c>
      <c r="C9" s="79">
        <f t="shared" si="1"/>
        <v>2019</v>
      </c>
      <c r="D9" s="94" t="s">
        <v>386</v>
      </c>
      <c r="E9" s="34" t="s">
        <v>10</v>
      </c>
      <c r="F9" s="45" t="s">
        <v>58</v>
      </c>
      <c r="G9" s="48" t="s">
        <v>180</v>
      </c>
      <c r="H9" s="58" t="s">
        <v>47</v>
      </c>
      <c r="I9" s="16">
        <v>4</v>
      </c>
      <c r="J9" s="6" t="s">
        <v>1</v>
      </c>
      <c r="K9" s="7">
        <v>141</v>
      </c>
      <c r="L9" s="92">
        <f t="shared" ref="L9:L16" si="4">SUM(I9*K9)</f>
        <v>564</v>
      </c>
      <c r="M9" s="11">
        <f>SUM(M8+L9)</f>
        <v>10703.9</v>
      </c>
      <c r="N9" s="22" t="s">
        <v>132</v>
      </c>
      <c r="O9" s="3">
        <f>2+1+1</f>
        <v>4</v>
      </c>
      <c r="P9" s="9">
        <f t="shared" si="0"/>
        <v>0</v>
      </c>
      <c r="Q9" s="23" t="s">
        <v>133</v>
      </c>
      <c r="R9" s="23"/>
    </row>
    <row r="10" spans="1:19" customFormat="1" ht="29" x14ac:dyDescent="0.35">
      <c r="A10" s="34">
        <v>43818</v>
      </c>
      <c r="B10" s="40">
        <f t="shared" si="3"/>
        <v>12</v>
      </c>
      <c r="C10" s="79">
        <f t="shared" si="1"/>
        <v>2019</v>
      </c>
      <c r="D10" s="94" t="s">
        <v>386</v>
      </c>
      <c r="E10" s="34" t="s">
        <v>10</v>
      </c>
      <c r="F10" s="45" t="s">
        <v>16</v>
      </c>
      <c r="G10" s="48" t="s">
        <v>16</v>
      </c>
      <c r="H10" s="55" t="s">
        <v>47</v>
      </c>
      <c r="I10" s="16">
        <v>10</v>
      </c>
      <c r="J10" s="10" t="s">
        <v>18</v>
      </c>
      <c r="K10" s="7">
        <v>180</v>
      </c>
      <c r="L10" s="92">
        <f t="shared" si="4"/>
        <v>1800</v>
      </c>
      <c r="M10" s="11">
        <f>SUM(M9+L10)</f>
        <v>12503.9</v>
      </c>
      <c r="N10" s="26" t="s">
        <v>168</v>
      </c>
      <c r="O10" s="3">
        <f>9+1</f>
        <v>10</v>
      </c>
      <c r="P10" s="9">
        <f t="shared" si="0"/>
        <v>0</v>
      </c>
      <c r="Q10" s="23" t="s">
        <v>169</v>
      </c>
      <c r="R10" s="23" t="s">
        <v>90</v>
      </c>
      <c r="S10" s="31"/>
    </row>
    <row r="11" spans="1:19" customFormat="1" ht="29" x14ac:dyDescent="0.35">
      <c r="A11" s="42">
        <v>43984</v>
      </c>
      <c r="B11" s="40">
        <f t="shared" si="3"/>
        <v>6</v>
      </c>
      <c r="C11" s="79">
        <f t="shared" si="1"/>
        <v>2020</v>
      </c>
      <c r="D11" s="42" t="s">
        <v>74</v>
      </c>
      <c r="E11" s="34" t="s">
        <v>10</v>
      </c>
      <c r="F11" s="45" t="s">
        <v>15</v>
      </c>
      <c r="G11" s="48" t="s">
        <v>15</v>
      </c>
      <c r="H11" s="58" t="s">
        <v>47</v>
      </c>
      <c r="I11" s="16">
        <v>1</v>
      </c>
      <c r="J11" s="6" t="s">
        <v>0</v>
      </c>
      <c r="K11" s="12">
        <v>1181.25</v>
      </c>
      <c r="L11" s="93">
        <f t="shared" si="4"/>
        <v>1181.25</v>
      </c>
      <c r="M11" s="11">
        <f>SUM(M10+L11)</f>
        <v>13685.15</v>
      </c>
      <c r="N11" s="28" t="s">
        <v>164</v>
      </c>
      <c r="O11" s="3">
        <v>1</v>
      </c>
      <c r="P11" s="9">
        <f t="shared" si="0"/>
        <v>0</v>
      </c>
      <c r="Q11" s="23" t="s">
        <v>166</v>
      </c>
      <c r="R11" s="96" t="s">
        <v>92</v>
      </c>
    </row>
    <row r="12" spans="1:19" customFormat="1" ht="29" x14ac:dyDescent="0.35">
      <c r="A12" s="42">
        <v>43984</v>
      </c>
      <c r="B12" s="40">
        <f t="shared" si="3"/>
        <v>6</v>
      </c>
      <c r="C12" s="79">
        <f t="shared" si="1"/>
        <v>2020</v>
      </c>
      <c r="D12" s="42" t="s">
        <v>74</v>
      </c>
      <c r="E12" s="34" t="s">
        <v>10</v>
      </c>
      <c r="F12" s="46" t="s">
        <v>17</v>
      </c>
      <c r="G12" s="49" t="s">
        <v>17</v>
      </c>
      <c r="H12" s="58" t="s">
        <v>47</v>
      </c>
      <c r="I12" s="17">
        <v>2</v>
      </c>
      <c r="J12" s="13" t="s">
        <v>18</v>
      </c>
      <c r="K12" s="12">
        <v>176</v>
      </c>
      <c r="L12" s="93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58" x14ac:dyDescent="0.35">
      <c r="A13" s="42">
        <v>43984</v>
      </c>
      <c r="B13" s="40">
        <f t="shared" si="3"/>
        <v>6</v>
      </c>
      <c r="C13" s="79">
        <f t="shared" si="1"/>
        <v>2020</v>
      </c>
      <c r="D13" s="42" t="s">
        <v>74</v>
      </c>
      <c r="E13" s="34" t="s">
        <v>10</v>
      </c>
      <c r="F13" s="46" t="s">
        <v>93</v>
      </c>
      <c r="G13" s="49" t="s">
        <v>178</v>
      </c>
      <c r="H13" s="58" t="s">
        <v>47</v>
      </c>
      <c r="I13" s="17">
        <v>16</v>
      </c>
      <c r="J13" s="13" t="s">
        <v>1</v>
      </c>
      <c r="K13" s="12">
        <v>253.8</v>
      </c>
      <c r="L13" s="93">
        <f t="shared" si="4"/>
        <v>4060.8</v>
      </c>
      <c r="M13" s="11">
        <f t="shared" si="5"/>
        <v>18097.95</v>
      </c>
      <c r="N13" s="23" t="s">
        <v>157</v>
      </c>
      <c r="O13" s="3">
        <f>1+4+3+5+1+2</f>
        <v>16</v>
      </c>
      <c r="P13" s="9">
        <f t="shared" si="0"/>
        <v>0</v>
      </c>
      <c r="Q13" s="23" t="s">
        <v>158</v>
      </c>
      <c r="R13" s="23"/>
    </row>
    <row r="14" spans="1:19" customFormat="1" ht="43.5" x14ac:dyDescent="0.35">
      <c r="A14" s="42">
        <v>43984</v>
      </c>
      <c r="B14" s="40">
        <f t="shared" si="3"/>
        <v>6</v>
      </c>
      <c r="C14" s="79">
        <f t="shared" si="1"/>
        <v>2020</v>
      </c>
      <c r="D14" s="42" t="s">
        <v>74</v>
      </c>
      <c r="E14" s="34" t="s">
        <v>10</v>
      </c>
      <c r="F14" s="46" t="s">
        <v>19</v>
      </c>
      <c r="G14" s="49" t="s">
        <v>19</v>
      </c>
      <c r="H14" s="58" t="s">
        <v>47</v>
      </c>
      <c r="I14" s="17">
        <v>12</v>
      </c>
      <c r="J14" s="13" t="s">
        <v>25</v>
      </c>
      <c r="K14" s="12">
        <v>77.5</v>
      </c>
      <c r="L14" s="93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2">
        <v>43992</v>
      </c>
      <c r="B15" s="40">
        <f t="shared" si="3"/>
        <v>6</v>
      </c>
      <c r="C15" s="79">
        <f t="shared" si="1"/>
        <v>2020</v>
      </c>
      <c r="D15" s="95">
        <v>100620</v>
      </c>
      <c r="E15" s="35" t="s">
        <v>20</v>
      </c>
      <c r="F15" s="62" t="s">
        <v>21</v>
      </c>
      <c r="G15" s="63" t="s">
        <v>21</v>
      </c>
      <c r="H15" s="55" t="s">
        <v>47</v>
      </c>
      <c r="I15" s="17">
        <v>1</v>
      </c>
      <c r="J15" s="14" t="s">
        <v>0</v>
      </c>
      <c r="K15" s="12">
        <v>470</v>
      </c>
      <c r="L15" s="93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2">
        <v>44016</v>
      </c>
      <c r="B16" s="40">
        <f t="shared" si="3"/>
        <v>7</v>
      </c>
      <c r="C16" s="79">
        <f t="shared" si="1"/>
        <v>2020</v>
      </c>
      <c r="D16" s="42" t="s">
        <v>75</v>
      </c>
      <c r="E16" s="34" t="s">
        <v>10</v>
      </c>
      <c r="F16" s="62" t="s">
        <v>29</v>
      </c>
      <c r="G16" s="63" t="s">
        <v>29</v>
      </c>
      <c r="H16" s="58" t="s">
        <v>47</v>
      </c>
      <c r="I16" s="17">
        <v>4</v>
      </c>
      <c r="J16" s="14" t="s">
        <v>0</v>
      </c>
      <c r="K16" s="12">
        <v>1155</v>
      </c>
      <c r="L16" s="93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2">
        <v>44016</v>
      </c>
      <c r="B17" s="40">
        <f t="shared" si="3"/>
        <v>7</v>
      </c>
      <c r="C17" s="79">
        <f t="shared" si="1"/>
        <v>2020</v>
      </c>
      <c r="D17" s="42" t="s">
        <v>75</v>
      </c>
      <c r="E17" s="34" t="s">
        <v>10</v>
      </c>
      <c r="F17" s="46" t="s">
        <v>13</v>
      </c>
      <c r="G17" s="49" t="s">
        <v>177</v>
      </c>
      <c r="H17" s="58" t="s">
        <v>47</v>
      </c>
      <c r="I17" s="17">
        <v>20</v>
      </c>
      <c r="J17" s="14" t="s">
        <v>1</v>
      </c>
      <c r="K17" s="12">
        <v>173.9</v>
      </c>
      <c r="L17" s="93">
        <f t="shared" ref="L17:L82" si="6">SUM(I17*K17)</f>
        <v>3478</v>
      </c>
      <c r="M17" s="11">
        <f t="shared" ref="M17:M83" si="7">SUM(M16+L17)</f>
        <v>27595.95</v>
      </c>
      <c r="N17" s="28" t="s">
        <v>153</v>
      </c>
      <c r="O17" s="3">
        <f>4+2+4+3+4+3</f>
        <v>20</v>
      </c>
      <c r="P17" s="9">
        <f t="shared" si="0"/>
        <v>0</v>
      </c>
      <c r="Q17" s="23" t="s">
        <v>152</v>
      </c>
      <c r="R17" s="23"/>
    </row>
    <row r="18" spans="1:19" customFormat="1" ht="44.5" customHeight="1" x14ac:dyDescent="0.35">
      <c r="A18" s="42">
        <v>44016</v>
      </c>
      <c r="B18" s="40">
        <f t="shared" si="3"/>
        <v>7</v>
      </c>
      <c r="C18" s="79">
        <f t="shared" si="1"/>
        <v>2020</v>
      </c>
      <c r="D18" s="42" t="s">
        <v>75</v>
      </c>
      <c r="E18" s="34" t="s">
        <v>10</v>
      </c>
      <c r="F18" s="62" t="s">
        <v>19</v>
      </c>
      <c r="G18" s="63" t="s">
        <v>19</v>
      </c>
      <c r="H18" s="58" t="s">
        <v>47</v>
      </c>
      <c r="I18" s="17">
        <v>20</v>
      </c>
      <c r="J18" s="14" t="s">
        <v>25</v>
      </c>
      <c r="K18" s="12">
        <v>77.5</v>
      </c>
      <c r="L18" s="93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2">
        <v>44016</v>
      </c>
      <c r="B19" s="40">
        <f t="shared" si="3"/>
        <v>7</v>
      </c>
      <c r="C19" s="79">
        <f t="shared" si="1"/>
        <v>2020</v>
      </c>
      <c r="D19" s="42" t="s">
        <v>75</v>
      </c>
      <c r="E19" s="34" t="s">
        <v>10</v>
      </c>
      <c r="F19" s="62" t="s">
        <v>28</v>
      </c>
      <c r="G19" s="65" t="s">
        <v>28</v>
      </c>
      <c r="H19" s="55" t="s">
        <v>47</v>
      </c>
      <c r="I19" s="17">
        <v>40</v>
      </c>
      <c r="J19" s="4" t="s">
        <v>30</v>
      </c>
      <c r="K19" s="12">
        <v>17.5</v>
      </c>
      <c r="L19" s="93">
        <f t="shared" si="6"/>
        <v>700</v>
      </c>
      <c r="M19" s="11">
        <f t="shared" si="7"/>
        <v>29845.95</v>
      </c>
      <c r="N19" s="28" t="s">
        <v>206</v>
      </c>
      <c r="O19" s="3">
        <f>4+5+5+8+5+5+3+5</f>
        <v>40</v>
      </c>
      <c r="P19" s="9">
        <f t="shared" si="0"/>
        <v>0</v>
      </c>
      <c r="Q19" s="23" t="s">
        <v>207</v>
      </c>
      <c r="R19" s="23"/>
    </row>
    <row r="20" spans="1:19" customFormat="1" ht="58" x14ac:dyDescent="0.35">
      <c r="A20" s="42">
        <v>44020</v>
      </c>
      <c r="B20" s="40">
        <f t="shared" si="3"/>
        <v>7</v>
      </c>
      <c r="C20" s="79">
        <f t="shared" si="1"/>
        <v>2020</v>
      </c>
      <c r="D20" s="42" t="s">
        <v>76</v>
      </c>
      <c r="E20" s="34" t="s">
        <v>10</v>
      </c>
      <c r="F20" s="62" t="s">
        <v>29</v>
      </c>
      <c r="G20" s="63" t="s">
        <v>29</v>
      </c>
      <c r="H20" s="58" t="s">
        <v>47</v>
      </c>
      <c r="I20" s="17">
        <v>8</v>
      </c>
      <c r="J20" s="21" t="s">
        <v>0</v>
      </c>
      <c r="K20" s="12">
        <v>1155</v>
      </c>
      <c r="L20" s="93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2">
        <v>44020</v>
      </c>
      <c r="B21" s="40">
        <f t="shared" si="3"/>
        <v>7</v>
      </c>
      <c r="C21" s="79">
        <f t="shared" si="1"/>
        <v>2020</v>
      </c>
      <c r="D21" s="42" t="s">
        <v>76</v>
      </c>
      <c r="E21" s="34" t="s">
        <v>10</v>
      </c>
      <c r="F21" s="62" t="s">
        <v>31</v>
      </c>
      <c r="G21" s="63" t="s">
        <v>31</v>
      </c>
      <c r="H21" s="58" t="s">
        <v>47</v>
      </c>
      <c r="I21" s="17">
        <v>2</v>
      </c>
      <c r="J21" s="21" t="s">
        <v>0</v>
      </c>
      <c r="K21" s="12">
        <v>1155</v>
      </c>
      <c r="L21" s="93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2">
        <v>44020</v>
      </c>
      <c r="B22" s="40">
        <f t="shared" si="3"/>
        <v>7</v>
      </c>
      <c r="C22" s="79">
        <f t="shared" si="1"/>
        <v>2020</v>
      </c>
      <c r="D22" s="42" t="s">
        <v>77</v>
      </c>
      <c r="E22" s="34" t="s">
        <v>10</v>
      </c>
      <c r="F22" s="45" t="s">
        <v>14</v>
      </c>
      <c r="G22" s="48" t="s">
        <v>14</v>
      </c>
      <c r="H22" s="58" t="s">
        <v>47</v>
      </c>
      <c r="I22" s="17">
        <v>2</v>
      </c>
      <c r="J22" s="21" t="s">
        <v>0</v>
      </c>
      <c r="K22" s="12">
        <v>1181.25</v>
      </c>
      <c r="L22" s="93">
        <f t="shared" si="6"/>
        <v>2362.5</v>
      </c>
      <c r="M22" s="11">
        <f t="shared" si="7"/>
        <v>43758.45</v>
      </c>
      <c r="N22" s="22" t="s">
        <v>350</v>
      </c>
      <c r="O22" s="3">
        <v>2</v>
      </c>
      <c r="P22" s="9">
        <f t="shared" si="0"/>
        <v>0</v>
      </c>
      <c r="Q22" s="23" t="s">
        <v>351</v>
      </c>
      <c r="R22" s="23" t="s">
        <v>88</v>
      </c>
    </row>
    <row r="23" spans="1:19" customFormat="1" ht="29" x14ac:dyDescent="0.35">
      <c r="A23" s="42">
        <v>44020</v>
      </c>
      <c r="B23" s="40">
        <f t="shared" si="3"/>
        <v>7</v>
      </c>
      <c r="C23" s="79">
        <f t="shared" si="1"/>
        <v>2020</v>
      </c>
      <c r="D23" s="42" t="s">
        <v>77</v>
      </c>
      <c r="E23" s="34" t="s">
        <v>10</v>
      </c>
      <c r="F23" s="45" t="s">
        <v>15</v>
      </c>
      <c r="G23" s="48" t="s">
        <v>15</v>
      </c>
      <c r="H23" s="58" t="s">
        <v>47</v>
      </c>
      <c r="I23" s="17">
        <v>1</v>
      </c>
      <c r="J23" s="21" t="s">
        <v>0</v>
      </c>
      <c r="K23" s="12">
        <v>1181.25</v>
      </c>
      <c r="L23" s="93">
        <f t="shared" si="6"/>
        <v>1181.25</v>
      </c>
      <c r="M23" s="11">
        <f t="shared" si="7"/>
        <v>44939.7</v>
      </c>
      <c r="N23" s="22" t="s">
        <v>350</v>
      </c>
      <c r="O23" s="3">
        <v>1</v>
      </c>
      <c r="P23" s="9">
        <f t="shared" si="0"/>
        <v>0</v>
      </c>
      <c r="Q23" s="23" t="s">
        <v>352</v>
      </c>
      <c r="R23" s="23" t="s">
        <v>87</v>
      </c>
    </row>
    <row r="24" spans="1:19" customFormat="1" ht="29" x14ac:dyDescent="0.35">
      <c r="A24" s="42">
        <v>44020</v>
      </c>
      <c r="B24" s="40">
        <f t="shared" si="3"/>
        <v>7</v>
      </c>
      <c r="C24" s="79">
        <f t="shared" si="1"/>
        <v>2020</v>
      </c>
      <c r="D24" s="42" t="s">
        <v>77</v>
      </c>
      <c r="E24" s="34" t="s">
        <v>10</v>
      </c>
      <c r="F24" s="45" t="s">
        <v>16</v>
      </c>
      <c r="G24" s="48" t="s">
        <v>16</v>
      </c>
      <c r="H24" s="55" t="s">
        <v>47</v>
      </c>
      <c r="I24" s="17">
        <v>10</v>
      </c>
      <c r="J24" s="21" t="s">
        <v>18</v>
      </c>
      <c r="K24" s="12">
        <v>172</v>
      </c>
      <c r="L24" s="93">
        <f t="shared" si="6"/>
        <v>1720</v>
      </c>
      <c r="M24" s="11">
        <f t="shared" si="7"/>
        <v>46659.7</v>
      </c>
      <c r="N24" s="28" t="s">
        <v>170</v>
      </c>
      <c r="O24" s="3">
        <f>4+4+2</f>
        <v>10</v>
      </c>
      <c r="P24" s="9">
        <f t="shared" si="0"/>
        <v>0</v>
      </c>
      <c r="Q24" s="23" t="s">
        <v>171</v>
      </c>
      <c r="R24" s="23"/>
    </row>
    <row r="25" spans="1:19" customFormat="1" x14ac:dyDescent="0.35">
      <c r="A25" s="42">
        <v>44026</v>
      </c>
      <c r="B25" s="40">
        <f t="shared" si="3"/>
        <v>7</v>
      </c>
      <c r="C25" s="79">
        <f t="shared" si="1"/>
        <v>2020</v>
      </c>
      <c r="D25" s="42" t="s">
        <v>78</v>
      </c>
      <c r="E25" s="34" t="s">
        <v>10</v>
      </c>
      <c r="F25" s="62" t="s">
        <v>33</v>
      </c>
      <c r="G25" s="63" t="s">
        <v>33</v>
      </c>
      <c r="H25" s="59" t="s">
        <v>51</v>
      </c>
      <c r="I25" s="17">
        <v>1</v>
      </c>
      <c r="J25" s="10" t="s">
        <v>18</v>
      </c>
      <c r="K25" s="12">
        <v>825</v>
      </c>
      <c r="L25" s="93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2">
        <v>44034</v>
      </c>
      <c r="B26" s="40">
        <f t="shared" si="3"/>
        <v>7</v>
      </c>
      <c r="C26" s="79">
        <f t="shared" si="1"/>
        <v>2020</v>
      </c>
      <c r="D26" s="42" t="s">
        <v>109</v>
      </c>
      <c r="E26" s="35" t="s">
        <v>36</v>
      </c>
      <c r="F26" s="62" t="s">
        <v>37</v>
      </c>
      <c r="G26" s="63" t="s">
        <v>37</v>
      </c>
      <c r="H26" s="59" t="s">
        <v>51</v>
      </c>
      <c r="I26" s="17">
        <v>1</v>
      </c>
      <c r="J26" s="10" t="s">
        <v>1</v>
      </c>
      <c r="K26" s="12">
        <v>180</v>
      </c>
      <c r="L26" s="93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2">
        <v>44055</v>
      </c>
      <c r="B27" s="40">
        <f t="shared" si="3"/>
        <v>8</v>
      </c>
      <c r="C27" s="79">
        <f t="shared" si="1"/>
        <v>2020</v>
      </c>
      <c r="D27" s="42" t="s">
        <v>110</v>
      </c>
      <c r="E27" s="35" t="s">
        <v>36</v>
      </c>
      <c r="F27" s="62" t="s">
        <v>37</v>
      </c>
      <c r="G27" s="63" t="s">
        <v>37</v>
      </c>
      <c r="H27" s="59" t="s">
        <v>51</v>
      </c>
      <c r="I27" s="17">
        <v>2</v>
      </c>
      <c r="J27" s="10" t="s">
        <v>1</v>
      </c>
      <c r="K27" s="12">
        <v>180</v>
      </c>
      <c r="L27" s="93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2">
        <v>44056</v>
      </c>
      <c r="B28" s="40">
        <f t="shared" si="3"/>
        <v>8</v>
      </c>
      <c r="C28" s="79">
        <f t="shared" si="1"/>
        <v>2020</v>
      </c>
      <c r="D28" s="42" t="s">
        <v>387</v>
      </c>
      <c r="E28" s="35" t="s">
        <v>10</v>
      </c>
      <c r="F28" s="62" t="s">
        <v>17</v>
      </c>
      <c r="G28" s="63" t="s">
        <v>17</v>
      </c>
      <c r="H28" s="58" t="s">
        <v>47</v>
      </c>
      <c r="I28" s="17">
        <v>4</v>
      </c>
      <c r="J28" s="10" t="s">
        <v>18</v>
      </c>
      <c r="K28" s="12">
        <v>176</v>
      </c>
      <c r="L28" s="93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2">
        <v>44056</v>
      </c>
      <c r="B29" s="40">
        <f t="shared" si="3"/>
        <v>8</v>
      </c>
      <c r="C29" s="79">
        <f t="shared" si="1"/>
        <v>2020</v>
      </c>
      <c r="D29" s="42" t="s">
        <v>108</v>
      </c>
      <c r="E29" s="35" t="s">
        <v>10</v>
      </c>
      <c r="F29" s="62" t="s">
        <v>50</v>
      </c>
      <c r="G29" s="63" t="s">
        <v>181</v>
      </c>
      <c r="H29" s="58" t="s">
        <v>47</v>
      </c>
      <c r="I29" s="17">
        <v>4</v>
      </c>
      <c r="J29" s="10" t="s">
        <v>1</v>
      </c>
      <c r="K29" s="12">
        <v>253.69</v>
      </c>
      <c r="L29" s="93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7" t="s">
        <v>97</v>
      </c>
      <c r="R29" s="37" t="s">
        <v>73</v>
      </c>
      <c r="S29" s="33"/>
    </row>
    <row r="30" spans="1:19" customFormat="1" ht="29" x14ac:dyDescent="0.35">
      <c r="A30" s="42">
        <v>44056</v>
      </c>
      <c r="B30" s="40">
        <f t="shared" si="3"/>
        <v>8</v>
      </c>
      <c r="C30" s="79">
        <f t="shared" si="1"/>
        <v>2020</v>
      </c>
      <c r="D30" s="42" t="s">
        <v>79</v>
      </c>
      <c r="E30" s="35" t="s">
        <v>10</v>
      </c>
      <c r="F30" s="62" t="s">
        <v>29</v>
      </c>
      <c r="G30" s="63" t="s">
        <v>29</v>
      </c>
      <c r="H30" s="58" t="s">
        <v>47</v>
      </c>
      <c r="I30" s="17">
        <v>5</v>
      </c>
      <c r="J30" s="10" t="s">
        <v>0</v>
      </c>
      <c r="K30" s="12">
        <v>1155</v>
      </c>
      <c r="L30" s="93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2">
        <v>44065</v>
      </c>
      <c r="B31" s="40">
        <f t="shared" si="3"/>
        <v>8</v>
      </c>
      <c r="C31" s="79">
        <f t="shared" si="1"/>
        <v>2020</v>
      </c>
      <c r="D31" s="42" t="s">
        <v>80</v>
      </c>
      <c r="E31" s="35" t="s">
        <v>10</v>
      </c>
      <c r="F31" s="62" t="s">
        <v>55</v>
      </c>
      <c r="G31" s="63" t="s">
        <v>55</v>
      </c>
      <c r="H31" s="59" t="s">
        <v>51</v>
      </c>
      <c r="I31" s="17">
        <v>2</v>
      </c>
      <c r="J31" s="10" t="s">
        <v>18</v>
      </c>
      <c r="K31" s="12">
        <v>172</v>
      </c>
      <c r="L31" s="93">
        <f t="shared" si="6"/>
        <v>344</v>
      </c>
      <c r="M31" s="11">
        <f t="shared" si="7"/>
        <v>55862.899999999994</v>
      </c>
      <c r="N31" s="36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2">
        <v>44070</v>
      </c>
      <c r="B32" s="40">
        <f t="shared" si="3"/>
        <v>8</v>
      </c>
      <c r="C32" s="79">
        <f t="shared" si="1"/>
        <v>2020</v>
      </c>
      <c r="D32" s="42" t="s">
        <v>82</v>
      </c>
      <c r="E32" s="35" t="s">
        <v>10</v>
      </c>
      <c r="F32" s="62" t="s">
        <v>29</v>
      </c>
      <c r="G32" s="63" t="s">
        <v>29</v>
      </c>
      <c r="H32" s="60" t="s">
        <v>47</v>
      </c>
      <c r="I32" s="17">
        <v>5</v>
      </c>
      <c r="J32" s="4" t="s">
        <v>0</v>
      </c>
      <c r="K32" s="12">
        <v>1155</v>
      </c>
      <c r="L32" s="93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2">
        <v>44070</v>
      </c>
      <c r="B33" s="40">
        <f t="shared" si="3"/>
        <v>8</v>
      </c>
      <c r="C33" s="79">
        <f t="shared" si="1"/>
        <v>2020</v>
      </c>
      <c r="D33" s="42" t="s">
        <v>82</v>
      </c>
      <c r="E33" s="35" t="s">
        <v>10</v>
      </c>
      <c r="F33" s="62" t="s">
        <v>63</v>
      </c>
      <c r="G33" s="63" t="s">
        <v>63</v>
      </c>
      <c r="H33" s="60" t="s">
        <v>47</v>
      </c>
      <c r="I33" s="17">
        <v>1</v>
      </c>
      <c r="J33" s="21" t="s">
        <v>18</v>
      </c>
      <c r="K33" s="12">
        <v>345</v>
      </c>
      <c r="L33" s="93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2">
        <v>44070</v>
      </c>
      <c r="B34" s="40">
        <f t="shared" si="3"/>
        <v>8</v>
      </c>
      <c r="C34" s="79">
        <f t="shared" si="1"/>
        <v>2020</v>
      </c>
      <c r="D34" s="42" t="s">
        <v>81</v>
      </c>
      <c r="E34" s="35" t="s">
        <v>10</v>
      </c>
      <c r="F34" s="62" t="s">
        <v>64</v>
      </c>
      <c r="G34" s="63" t="s">
        <v>64</v>
      </c>
      <c r="H34" s="60" t="s">
        <v>47</v>
      </c>
      <c r="I34" s="17">
        <v>10</v>
      </c>
      <c r="J34" s="21" t="s">
        <v>0</v>
      </c>
      <c r="K34" s="12">
        <v>1155</v>
      </c>
      <c r="L34" s="93">
        <f t="shared" si="6"/>
        <v>11550</v>
      </c>
      <c r="M34" s="11">
        <f t="shared" si="7"/>
        <v>73532.899999999994</v>
      </c>
      <c r="N34" s="30" t="s">
        <v>137</v>
      </c>
      <c r="O34" s="3">
        <f>2+1+1+1+3+1+1</f>
        <v>10</v>
      </c>
      <c r="P34" s="9">
        <f t="shared" si="0"/>
        <v>0</v>
      </c>
      <c r="Q34" s="23" t="s">
        <v>136</v>
      </c>
      <c r="R34" s="23"/>
    </row>
    <row r="35" spans="1:18" customFormat="1" x14ac:dyDescent="0.35">
      <c r="A35" s="42">
        <v>44076</v>
      </c>
      <c r="B35" s="40">
        <f t="shared" si="3"/>
        <v>9</v>
      </c>
      <c r="C35" s="79">
        <f t="shared" si="1"/>
        <v>2020</v>
      </c>
      <c r="D35" s="42" t="s">
        <v>83</v>
      </c>
      <c r="E35" s="35" t="s">
        <v>10</v>
      </c>
      <c r="F35" s="62" t="s">
        <v>33</v>
      </c>
      <c r="G35" s="63" t="s">
        <v>33</v>
      </c>
      <c r="H35" s="60" t="s">
        <v>51</v>
      </c>
      <c r="I35" s="17">
        <v>1</v>
      </c>
      <c r="J35" s="21" t="s">
        <v>18</v>
      </c>
      <c r="K35" s="12">
        <v>900</v>
      </c>
      <c r="L35" s="93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2">
        <v>44082</v>
      </c>
      <c r="B36" s="40">
        <f t="shared" si="3"/>
        <v>9</v>
      </c>
      <c r="C36" s="79">
        <f t="shared" si="1"/>
        <v>2020</v>
      </c>
      <c r="D36" s="42" t="s">
        <v>107</v>
      </c>
      <c r="E36" s="35" t="s">
        <v>10</v>
      </c>
      <c r="F36" s="62" t="s">
        <v>16</v>
      </c>
      <c r="G36" s="63" t="s">
        <v>16</v>
      </c>
      <c r="H36" s="60" t="s">
        <v>47</v>
      </c>
      <c r="I36" s="17">
        <v>20</v>
      </c>
      <c r="J36" s="21" t="s">
        <v>18</v>
      </c>
      <c r="K36" s="12">
        <v>168</v>
      </c>
      <c r="L36" s="93">
        <f t="shared" si="6"/>
        <v>3360</v>
      </c>
      <c r="M36" s="11">
        <f t="shared" si="7"/>
        <v>77792.899999999994</v>
      </c>
      <c r="N36" s="30" t="s">
        <v>118</v>
      </c>
      <c r="O36" s="3">
        <f>4+10+6</f>
        <v>20</v>
      </c>
      <c r="P36" s="9">
        <f t="shared" si="0"/>
        <v>0</v>
      </c>
      <c r="Q36" s="23" t="s">
        <v>173</v>
      </c>
      <c r="R36" s="23"/>
    </row>
    <row r="37" spans="1:18" customFormat="1" ht="43.5" x14ac:dyDescent="0.35">
      <c r="A37" s="42">
        <v>44082</v>
      </c>
      <c r="B37" s="40">
        <f t="shared" si="3"/>
        <v>9</v>
      </c>
      <c r="C37" s="79">
        <f t="shared" si="1"/>
        <v>2020</v>
      </c>
      <c r="D37" s="42" t="s">
        <v>107</v>
      </c>
      <c r="E37" s="35" t="s">
        <v>10</v>
      </c>
      <c r="F37" s="62" t="s">
        <v>19</v>
      </c>
      <c r="G37" s="63" t="s">
        <v>19</v>
      </c>
      <c r="H37" s="60" t="s">
        <v>47</v>
      </c>
      <c r="I37" s="17">
        <v>20</v>
      </c>
      <c r="J37" s="21" t="s">
        <v>25</v>
      </c>
      <c r="K37" s="12">
        <v>77.5</v>
      </c>
      <c r="L37" s="93">
        <f t="shared" si="6"/>
        <v>1550</v>
      </c>
      <c r="M37" s="11">
        <f t="shared" si="7"/>
        <v>79342.899999999994</v>
      </c>
      <c r="N37" s="30" t="s">
        <v>150</v>
      </c>
      <c r="O37" s="3">
        <f>1+6+2+8+1+2</f>
        <v>20</v>
      </c>
      <c r="P37" s="9">
        <f t="shared" si="0"/>
        <v>0</v>
      </c>
      <c r="Q37" s="23" t="s">
        <v>151</v>
      </c>
      <c r="R37" s="23"/>
    </row>
    <row r="38" spans="1:18" customFormat="1" ht="29" x14ac:dyDescent="0.35">
      <c r="A38" s="42">
        <v>44091</v>
      </c>
      <c r="B38" s="40">
        <f t="shared" si="3"/>
        <v>9</v>
      </c>
      <c r="C38" s="79">
        <f t="shared" si="1"/>
        <v>2020</v>
      </c>
      <c r="D38" s="42" t="s">
        <v>106</v>
      </c>
      <c r="E38" s="35" t="s">
        <v>10</v>
      </c>
      <c r="F38" s="62" t="s">
        <v>29</v>
      </c>
      <c r="G38" s="63" t="s">
        <v>29</v>
      </c>
      <c r="H38" s="60" t="s">
        <v>47</v>
      </c>
      <c r="I38" s="17">
        <v>5</v>
      </c>
      <c r="J38" s="21" t="s">
        <v>0</v>
      </c>
      <c r="K38" s="12">
        <v>1122</v>
      </c>
      <c r="L38" s="93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2">
        <v>44091</v>
      </c>
      <c r="B39" s="40">
        <f t="shared" si="3"/>
        <v>9</v>
      </c>
      <c r="C39" s="79">
        <f t="shared" si="1"/>
        <v>2020</v>
      </c>
      <c r="D39" s="42" t="s">
        <v>106</v>
      </c>
      <c r="E39" s="35" t="s">
        <v>10</v>
      </c>
      <c r="F39" s="62" t="s">
        <v>274</v>
      </c>
      <c r="G39" s="63" t="s">
        <v>274</v>
      </c>
      <c r="H39" s="60" t="s">
        <v>47</v>
      </c>
      <c r="I39" s="17">
        <v>1</v>
      </c>
      <c r="J39" s="21" t="s">
        <v>25</v>
      </c>
      <c r="K39" s="12">
        <v>300</v>
      </c>
      <c r="L39" s="93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43.5" x14ac:dyDescent="0.35">
      <c r="A40" s="42">
        <v>44097</v>
      </c>
      <c r="B40" s="40">
        <f t="shared" si="3"/>
        <v>9</v>
      </c>
      <c r="C40" s="79">
        <f t="shared" si="1"/>
        <v>2020</v>
      </c>
      <c r="D40" s="17" t="s">
        <v>85</v>
      </c>
      <c r="E40" s="35" t="s">
        <v>10</v>
      </c>
      <c r="F40" s="62" t="s">
        <v>29</v>
      </c>
      <c r="G40" s="63" t="s">
        <v>29</v>
      </c>
      <c r="H40" s="60" t="s">
        <v>47</v>
      </c>
      <c r="I40" s="17">
        <v>10</v>
      </c>
      <c r="J40" s="21" t="s">
        <v>0</v>
      </c>
      <c r="K40" s="12">
        <v>1111</v>
      </c>
      <c r="L40" s="93">
        <f t="shared" si="6"/>
        <v>11110</v>
      </c>
      <c r="M40" s="11">
        <f t="shared" si="7"/>
        <v>96362.9</v>
      </c>
      <c r="N40" s="30" t="s">
        <v>116</v>
      </c>
      <c r="O40" s="3">
        <f>1+5+1+3</f>
        <v>10</v>
      </c>
      <c r="P40" s="9">
        <f t="shared" si="8"/>
        <v>0</v>
      </c>
      <c r="Q40" s="23" t="s">
        <v>115</v>
      </c>
      <c r="R40" s="23"/>
    </row>
    <row r="41" spans="1:18" customFormat="1" ht="29" x14ac:dyDescent="0.35">
      <c r="A41" s="42">
        <v>44097</v>
      </c>
      <c r="B41" s="40">
        <f t="shared" si="3"/>
        <v>9</v>
      </c>
      <c r="C41" s="79">
        <f t="shared" si="1"/>
        <v>2020</v>
      </c>
      <c r="D41" s="17" t="s">
        <v>85</v>
      </c>
      <c r="E41" s="35" t="s">
        <v>10</v>
      </c>
      <c r="F41" s="62" t="s">
        <v>31</v>
      </c>
      <c r="G41" s="63" t="s">
        <v>31</v>
      </c>
      <c r="H41" s="60" t="s">
        <v>47</v>
      </c>
      <c r="I41" s="17">
        <v>2</v>
      </c>
      <c r="J41" s="21" t="s">
        <v>0</v>
      </c>
      <c r="K41" s="12">
        <v>1111</v>
      </c>
      <c r="L41" s="93">
        <f t="shared" si="6"/>
        <v>2222</v>
      </c>
      <c r="M41" s="11">
        <f t="shared" si="7"/>
        <v>98584.9</v>
      </c>
      <c r="N41" s="30" t="s">
        <v>117</v>
      </c>
      <c r="O41" s="3">
        <f>1+1</f>
        <v>2</v>
      </c>
      <c r="P41" s="9">
        <f t="shared" si="8"/>
        <v>0</v>
      </c>
      <c r="Q41" s="23" t="s">
        <v>114</v>
      </c>
      <c r="R41" s="23"/>
    </row>
    <row r="42" spans="1:18" customFormat="1" ht="29" x14ac:dyDescent="0.35">
      <c r="A42" s="42">
        <v>44097</v>
      </c>
      <c r="B42" s="40">
        <f t="shared" si="3"/>
        <v>9</v>
      </c>
      <c r="C42" s="79">
        <f t="shared" si="1"/>
        <v>2020</v>
      </c>
      <c r="D42" s="17" t="s">
        <v>85</v>
      </c>
      <c r="E42" s="35" t="s">
        <v>10</v>
      </c>
      <c r="F42" s="46" t="s">
        <v>94</v>
      </c>
      <c r="G42" s="49" t="s">
        <v>178</v>
      </c>
      <c r="H42" s="60" t="s">
        <v>47</v>
      </c>
      <c r="I42" s="17">
        <v>6</v>
      </c>
      <c r="J42" s="21" t="s">
        <v>1</v>
      </c>
      <c r="K42" s="12">
        <v>253.8</v>
      </c>
      <c r="L42" s="93">
        <f t="shared" si="6"/>
        <v>1522.8000000000002</v>
      </c>
      <c r="M42" s="11">
        <f t="shared" si="7"/>
        <v>100107.7</v>
      </c>
      <c r="N42" s="29" t="s">
        <v>269</v>
      </c>
      <c r="O42" s="3">
        <f>1+2+2+1</f>
        <v>6</v>
      </c>
      <c r="P42" s="9">
        <f t="shared" si="8"/>
        <v>0</v>
      </c>
      <c r="Q42" s="23" t="s">
        <v>270</v>
      </c>
      <c r="R42" s="23"/>
    </row>
    <row r="43" spans="1:18" customFormat="1" ht="43.5" x14ac:dyDescent="0.35">
      <c r="A43" s="42">
        <v>44097</v>
      </c>
      <c r="B43" s="40">
        <f t="shared" si="3"/>
        <v>9</v>
      </c>
      <c r="C43" s="79">
        <f t="shared" si="1"/>
        <v>2020</v>
      </c>
      <c r="D43" s="17" t="s">
        <v>85</v>
      </c>
      <c r="E43" s="35" t="s">
        <v>10</v>
      </c>
      <c r="F43" s="62" t="s">
        <v>95</v>
      </c>
      <c r="G43" s="63" t="s">
        <v>181</v>
      </c>
      <c r="H43" s="60" t="s">
        <v>47</v>
      </c>
      <c r="I43" s="17">
        <v>6</v>
      </c>
      <c r="J43" s="21" t="s">
        <v>1</v>
      </c>
      <c r="K43" s="12">
        <v>253.8</v>
      </c>
      <c r="L43" s="93">
        <f t="shared" si="6"/>
        <v>1522.8000000000002</v>
      </c>
      <c r="M43" s="11">
        <f t="shared" si="7"/>
        <v>101630.5</v>
      </c>
      <c r="N43" s="29" t="s">
        <v>252</v>
      </c>
      <c r="O43" s="3">
        <f>1+3+1+1</f>
        <v>6</v>
      </c>
      <c r="P43" s="9">
        <f t="shared" si="8"/>
        <v>0</v>
      </c>
      <c r="Q43" s="23" t="s">
        <v>253</v>
      </c>
      <c r="R43" s="23"/>
    </row>
    <row r="44" spans="1:18" customFormat="1" ht="29" x14ac:dyDescent="0.35">
      <c r="A44" s="42">
        <v>44097</v>
      </c>
      <c r="B44" s="40">
        <f t="shared" si="3"/>
        <v>9</v>
      </c>
      <c r="C44" s="79">
        <f t="shared" si="1"/>
        <v>2020</v>
      </c>
      <c r="D44" s="17" t="s">
        <v>85</v>
      </c>
      <c r="E44" s="35" t="s">
        <v>10</v>
      </c>
      <c r="F44" s="62" t="s">
        <v>142</v>
      </c>
      <c r="G44" s="63" t="s">
        <v>142</v>
      </c>
      <c r="H44" s="60" t="s">
        <v>47</v>
      </c>
      <c r="I44" s="17">
        <v>10</v>
      </c>
      <c r="J44" s="21" t="s">
        <v>18</v>
      </c>
      <c r="K44" s="12">
        <v>168</v>
      </c>
      <c r="L44" s="93">
        <f t="shared" si="6"/>
        <v>1680</v>
      </c>
      <c r="M44" s="11">
        <f t="shared" si="7"/>
        <v>103310.5</v>
      </c>
      <c r="N44" s="30" t="s">
        <v>174</v>
      </c>
      <c r="O44" s="3">
        <f>4+6</f>
        <v>10</v>
      </c>
      <c r="P44" s="9">
        <f t="shared" si="8"/>
        <v>0</v>
      </c>
      <c r="Q44" s="23" t="s">
        <v>172</v>
      </c>
      <c r="R44" s="23"/>
    </row>
    <row r="45" spans="1:18" customFormat="1" ht="29" x14ac:dyDescent="0.35">
      <c r="A45" s="42">
        <v>44097</v>
      </c>
      <c r="B45" s="40">
        <f t="shared" si="3"/>
        <v>9</v>
      </c>
      <c r="C45" s="79">
        <f t="shared" si="1"/>
        <v>2020</v>
      </c>
      <c r="D45" s="17" t="s">
        <v>111</v>
      </c>
      <c r="E45" s="3" t="s">
        <v>36</v>
      </c>
      <c r="F45" s="62" t="s">
        <v>37</v>
      </c>
      <c r="G45" s="63" t="s">
        <v>37</v>
      </c>
      <c r="H45" s="60" t="s">
        <v>51</v>
      </c>
      <c r="I45" s="17">
        <v>6</v>
      </c>
      <c r="J45" s="21" t="s">
        <v>1</v>
      </c>
      <c r="K45" s="12">
        <v>192</v>
      </c>
      <c r="L45" s="93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112</v>
      </c>
      <c r="R45" s="23"/>
    </row>
    <row r="46" spans="1:18" customFormat="1" ht="29" x14ac:dyDescent="0.35">
      <c r="A46" s="42">
        <v>44105</v>
      </c>
      <c r="B46" s="40">
        <f t="shared" si="3"/>
        <v>10</v>
      </c>
      <c r="C46" s="79">
        <f t="shared" si="1"/>
        <v>2020</v>
      </c>
      <c r="D46" s="17" t="s">
        <v>149</v>
      </c>
      <c r="E46" s="3" t="s">
        <v>10</v>
      </c>
      <c r="F46" s="46" t="s">
        <v>148</v>
      </c>
      <c r="G46" s="49" t="s">
        <v>177</v>
      </c>
      <c r="H46" s="60" t="s">
        <v>47</v>
      </c>
      <c r="I46" s="17">
        <v>20</v>
      </c>
      <c r="J46" s="21" t="s">
        <v>1</v>
      </c>
      <c r="K46" s="12">
        <v>173.9</v>
      </c>
      <c r="L46" s="93">
        <f t="shared" si="6"/>
        <v>3478</v>
      </c>
      <c r="M46" s="11">
        <f t="shared" si="7"/>
        <v>107940.5</v>
      </c>
      <c r="N46" s="30" t="s">
        <v>194</v>
      </c>
      <c r="O46" s="3">
        <f>1+8+2</f>
        <v>11</v>
      </c>
      <c r="P46" s="9">
        <f t="shared" si="8"/>
        <v>9</v>
      </c>
      <c r="Q46" s="23" t="s">
        <v>195</v>
      </c>
      <c r="R46" s="23"/>
    </row>
    <row r="47" spans="1:18" customFormat="1" ht="43.5" x14ac:dyDescent="0.35">
      <c r="A47" s="42">
        <v>44105</v>
      </c>
      <c r="B47" s="40">
        <f t="shared" si="3"/>
        <v>10</v>
      </c>
      <c r="C47" s="79">
        <f t="shared" si="1"/>
        <v>2020</v>
      </c>
      <c r="D47" s="17" t="s">
        <v>149</v>
      </c>
      <c r="E47" s="3" t="s">
        <v>10</v>
      </c>
      <c r="F47" s="46" t="s">
        <v>93</v>
      </c>
      <c r="G47" s="49" t="s">
        <v>178</v>
      </c>
      <c r="H47" s="60" t="s">
        <v>47</v>
      </c>
      <c r="I47" s="17">
        <v>20</v>
      </c>
      <c r="J47" s="21" t="s">
        <v>1</v>
      </c>
      <c r="K47" s="12">
        <v>253.8</v>
      </c>
      <c r="L47" s="93">
        <f t="shared" si="6"/>
        <v>5076</v>
      </c>
      <c r="M47" s="11">
        <f t="shared" si="7"/>
        <v>113016.5</v>
      </c>
      <c r="N47" s="30" t="s">
        <v>411</v>
      </c>
      <c r="O47" s="3">
        <f>1+3+7+2+4</f>
        <v>17</v>
      </c>
      <c r="P47" s="9">
        <f t="shared" si="8"/>
        <v>3</v>
      </c>
      <c r="Q47" s="23" t="s">
        <v>412</v>
      </c>
      <c r="R47" s="23"/>
    </row>
    <row r="48" spans="1:18" customFormat="1" ht="43.5" x14ac:dyDescent="0.35">
      <c r="A48" s="42">
        <v>44105</v>
      </c>
      <c r="B48" s="40">
        <f t="shared" si="3"/>
        <v>10</v>
      </c>
      <c r="C48" s="79">
        <f t="shared" si="1"/>
        <v>2020</v>
      </c>
      <c r="D48" s="17" t="s">
        <v>149</v>
      </c>
      <c r="E48" s="3" t="s">
        <v>10</v>
      </c>
      <c r="F48" s="62" t="s">
        <v>147</v>
      </c>
      <c r="G48" s="63" t="s">
        <v>181</v>
      </c>
      <c r="H48" s="60" t="s">
        <v>47</v>
      </c>
      <c r="I48" s="17">
        <v>15</v>
      </c>
      <c r="J48" s="21" t="s">
        <v>1</v>
      </c>
      <c r="K48" s="12">
        <v>253.8</v>
      </c>
      <c r="L48" s="93">
        <f t="shared" si="6"/>
        <v>3807</v>
      </c>
      <c r="M48" s="11">
        <f t="shared" si="7"/>
        <v>116823.5</v>
      </c>
      <c r="N48" s="30" t="s">
        <v>413</v>
      </c>
      <c r="O48" s="3">
        <f>1+1+5+2+4</f>
        <v>13</v>
      </c>
      <c r="P48" s="9">
        <f t="shared" si="8"/>
        <v>2</v>
      </c>
      <c r="Q48" s="23" t="s">
        <v>414</v>
      </c>
      <c r="R48" s="23"/>
    </row>
    <row r="49" spans="1:18" customFormat="1" ht="14.5" customHeight="1" x14ac:dyDescent="0.35">
      <c r="A49" s="42">
        <v>44109</v>
      </c>
      <c r="B49" s="40">
        <f t="shared" si="3"/>
        <v>10</v>
      </c>
      <c r="C49" s="79">
        <f t="shared" si="1"/>
        <v>2020</v>
      </c>
      <c r="D49" s="17" t="s">
        <v>119</v>
      </c>
      <c r="E49" s="3" t="s">
        <v>10</v>
      </c>
      <c r="F49" s="62" t="s">
        <v>29</v>
      </c>
      <c r="G49" s="63" t="s">
        <v>29</v>
      </c>
      <c r="H49" s="60" t="s">
        <v>47</v>
      </c>
      <c r="I49" s="17">
        <v>10</v>
      </c>
      <c r="J49" s="21" t="s">
        <v>0</v>
      </c>
      <c r="K49" s="12">
        <v>1111</v>
      </c>
      <c r="L49" s="93">
        <f t="shared" si="6"/>
        <v>11110</v>
      </c>
      <c r="M49" s="11">
        <f t="shared" si="7"/>
        <v>127933.5</v>
      </c>
      <c r="N49" s="36" t="s">
        <v>146</v>
      </c>
      <c r="O49" s="3">
        <f>2+6+2</f>
        <v>10</v>
      </c>
      <c r="P49" s="9">
        <f t="shared" si="8"/>
        <v>0</v>
      </c>
      <c r="Q49" s="23" t="s">
        <v>145</v>
      </c>
      <c r="R49" s="23"/>
    </row>
    <row r="50" spans="1:18" customFormat="1" ht="29" x14ac:dyDescent="0.35">
      <c r="A50" s="42">
        <v>44113</v>
      </c>
      <c r="B50" s="40">
        <f t="shared" si="3"/>
        <v>10</v>
      </c>
      <c r="C50" s="79">
        <f t="shared" si="1"/>
        <v>2020</v>
      </c>
      <c r="D50" s="17" t="s">
        <v>122</v>
      </c>
      <c r="E50" s="3" t="s">
        <v>10</v>
      </c>
      <c r="F50" s="62" t="s">
        <v>31</v>
      </c>
      <c r="G50" s="63" t="s">
        <v>31</v>
      </c>
      <c r="H50" s="60" t="s">
        <v>47</v>
      </c>
      <c r="I50" s="17">
        <v>5</v>
      </c>
      <c r="J50" s="21" t="s">
        <v>0</v>
      </c>
      <c r="K50" s="12">
        <v>1111</v>
      </c>
      <c r="L50" s="93">
        <f t="shared" si="6"/>
        <v>5555</v>
      </c>
      <c r="M50" s="11">
        <f t="shared" si="7"/>
        <v>133488.5</v>
      </c>
      <c r="N50" s="30" t="s">
        <v>355</v>
      </c>
      <c r="O50" s="3">
        <f>1+2+1+1</f>
        <v>5</v>
      </c>
      <c r="P50" s="9">
        <f t="shared" si="8"/>
        <v>0</v>
      </c>
      <c r="Q50" s="23" t="s">
        <v>356</v>
      </c>
      <c r="R50" s="23"/>
    </row>
    <row r="51" spans="1:18" customFormat="1" ht="72.5" x14ac:dyDescent="0.35">
      <c r="A51" s="42">
        <v>44113</v>
      </c>
      <c r="B51" s="40">
        <f t="shared" si="3"/>
        <v>10</v>
      </c>
      <c r="C51" s="79">
        <f t="shared" si="1"/>
        <v>2020</v>
      </c>
      <c r="D51" s="17" t="s">
        <v>122</v>
      </c>
      <c r="E51" s="3" t="s">
        <v>10</v>
      </c>
      <c r="F51" s="62" t="s">
        <v>142</v>
      </c>
      <c r="G51" s="63" t="s">
        <v>142</v>
      </c>
      <c r="H51" s="60" t="s">
        <v>47</v>
      </c>
      <c r="I51" s="17">
        <v>20</v>
      </c>
      <c r="J51" s="21" t="s">
        <v>18</v>
      </c>
      <c r="K51" s="12">
        <v>168</v>
      </c>
      <c r="L51" s="93">
        <f t="shared" si="6"/>
        <v>3360</v>
      </c>
      <c r="M51" s="11">
        <f t="shared" si="7"/>
        <v>136848.5</v>
      </c>
      <c r="N51" s="30" t="s">
        <v>277</v>
      </c>
      <c r="O51" s="3">
        <f>1+1+2+2+5+2+1+2+4</f>
        <v>20</v>
      </c>
      <c r="P51" s="9">
        <f t="shared" si="8"/>
        <v>0</v>
      </c>
      <c r="Q51" s="23" t="s">
        <v>276</v>
      </c>
      <c r="R51" s="23"/>
    </row>
    <row r="52" spans="1:18" customFormat="1" ht="58" x14ac:dyDescent="0.35">
      <c r="A52" s="42">
        <v>44113</v>
      </c>
      <c r="B52" s="40">
        <f t="shared" si="3"/>
        <v>10</v>
      </c>
      <c r="C52" s="79">
        <f t="shared" si="1"/>
        <v>2020</v>
      </c>
      <c r="D52" s="17" t="s">
        <v>122</v>
      </c>
      <c r="E52" s="3" t="s">
        <v>10</v>
      </c>
      <c r="F52" s="65" t="s">
        <v>143</v>
      </c>
      <c r="G52" s="62" t="s">
        <v>143</v>
      </c>
      <c r="H52" s="60" t="s">
        <v>47</v>
      </c>
      <c r="I52" s="17">
        <v>20</v>
      </c>
      <c r="J52" s="21" t="s">
        <v>25</v>
      </c>
      <c r="K52" s="12">
        <v>77.5</v>
      </c>
      <c r="L52" s="93">
        <f t="shared" si="6"/>
        <v>1550</v>
      </c>
      <c r="M52" s="11">
        <f t="shared" si="7"/>
        <v>138398.5</v>
      </c>
      <c r="N52" s="30" t="s">
        <v>209</v>
      </c>
      <c r="O52" s="3">
        <f>2+6+4+1+2+1+2+2</f>
        <v>20</v>
      </c>
      <c r="P52" s="9">
        <f t="shared" si="8"/>
        <v>0</v>
      </c>
      <c r="Q52" s="23" t="s">
        <v>208</v>
      </c>
      <c r="R52" s="23"/>
    </row>
    <row r="53" spans="1:18" customFormat="1" ht="43.5" x14ac:dyDescent="0.35">
      <c r="A53" s="42">
        <v>44113</v>
      </c>
      <c r="B53" s="40">
        <f t="shared" si="3"/>
        <v>10</v>
      </c>
      <c r="C53" s="79">
        <f t="shared" si="1"/>
        <v>2020</v>
      </c>
      <c r="D53" s="17" t="s">
        <v>123</v>
      </c>
      <c r="E53" s="3" t="s">
        <v>10</v>
      </c>
      <c r="F53" s="62" t="s">
        <v>29</v>
      </c>
      <c r="G53" s="63" t="s">
        <v>29</v>
      </c>
      <c r="H53" s="60" t="s">
        <v>47</v>
      </c>
      <c r="I53" s="17">
        <v>10</v>
      </c>
      <c r="J53" s="21" t="s">
        <v>0</v>
      </c>
      <c r="K53" s="12">
        <v>1111</v>
      </c>
      <c r="L53" s="93">
        <f t="shared" si="6"/>
        <v>11110</v>
      </c>
      <c r="M53" s="11">
        <f t="shared" si="7"/>
        <v>149508.5</v>
      </c>
      <c r="N53" s="30" t="s">
        <v>205</v>
      </c>
      <c r="O53" s="3">
        <f>3+1+2+1+1+2</f>
        <v>10</v>
      </c>
      <c r="P53" s="9">
        <f t="shared" si="8"/>
        <v>0</v>
      </c>
      <c r="Q53" s="23" t="s">
        <v>204</v>
      </c>
      <c r="R53" s="23"/>
    </row>
    <row r="54" spans="1:18" customFormat="1" ht="29" x14ac:dyDescent="0.35">
      <c r="A54" s="42">
        <v>44123</v>
      </c>
      <c r="B54" s="40">
        <f t="shared" si="3"/>
        <v>10</v>
      </c>
      <c r="C54" s="79">
        <f t="shared" si="1"/>
        <v>2020</v>
      </c>
      <c r="D54" s="17" t="s">
        <v>127</v>
      </c>
      <c r="E54" s="3" t="s">
        <v>10</v>
      </c>
      <c r="F54" s="62" t="s">
        <v>144</v>
      </c>
      <c r="G54" s="63" t="s">
        <v>144</v>
      </c>
      <c r="H54" s="60" t="s">
        <v>47</v>
      </c>
      <c r="I54" s="17">
        <v>2</v>
      </c>
      <c r="J54" s="21" t="s">
        <v>18</v>
      </c>
      <c r="K54" s="12">
        <v>168</v>
      </c>
      <c r="L54" s="93">
        <f t="shared" si="6"/>
        <v>336</v>
      </c>
      <c r="M54" s="11">
        <f t="shared" si="7"/>
        <v>149844.5</v>
      </c>
      <c r="N54" s="43" t="s">
        <v>130</v>
      </c>
      <c r="O54" s="3">
        <v>2</v>
      </c>
      <c r="P54" s="9">
        <f t="shared" si="8"/>
        <v>0</v>
      </c>
      <c r="Q54" s="3" t="s">
        <v>124</v>
      </c>
      <c r="R54" s="23"/>
    </row>
    <row r="55" spans="1:18" customFormat="1" ht="29" x14ac:dyDescent="0.35">
      <c r="A55" s="42">
        <v>44123</v>
      </c>
      <c r="B55" s="40">
        <f t="shared" si="3"/>
        <v>10</v>
      </c>
      <c r="C55" s="79">
        <f t="shared" si="1"/>
        <v>2020</v>
      </c>
      <c r="D55" s="17" t="s">
        <v>125</v>
      </c>
      <c r="E55" s="3" t="s">
        <v>10</v>
      </c>
      <c r="F55" s="50" t="s">
        <v>251</v>
      </c>
      <c r="G55" s="67" t="s">
        <v>251</v>
      </c>
      <c r="H55" s="60" t="s">
        <v>47</v>
      </c>
      <c r="I55" s="17">
        <v>4</v>
      </c>
      <c r="J55" s="21" t="s">
        <v>218</v>
      </c>
      <c r="K55" s="12">
        <v>28</v>
      </c>
      <c r="L55" s="93">
        <f t="shared" si="6"/>
        <v>112</v>
      </c>
      <c r="M55" s="11">
        <f t="shared" si="7"/>
        <v>149956.5</v>
      </c>
      <c r="N55" s="44" t="s">
        <v>257</v>
      </c>
      <c r="O55" s="32">
        <f>1+3</f>
        <v>4</v>
      </c>
      <c r="P55" s="70">
        <f t="shared" si="8"/>
        <v>0</v>
      </c>
      <c r="Q55" s="23" t="s">
        <v>258</v>
      </c>
      <c r="R55" s="97"/>
    </row>
    <row r="56" spans="1:18" customFormat="1" ht="58" x14ac:dyDescent="0.35">
      <c r="A56" s="42">
        <v>44123</v>
      </c>
      <c r="B56" s="40">
        <f t="shared" si="3"/>
        <v>10</v>
      </c>
      <c r="C56" s="79">
        <f t="shared" si="1"/>
        <v>2020</v>
      </c>
      <c r="D56" s="17" t="s">
        <v>128</v>
      </c>
      <c r="E56" s="3" t="s">
        <v>10</v>
      </c>
      <c r="F56" s="62" t="s">
        <v>64</v>
      </c>
      <c r="G56" s="63" t="s">
        <v>64</v>
      </c>
      <c r="H56" s="60" t="s">
        <v>47</v>
      </c>
      <c r="I56" s="17">
        <v>10</v>
      </c>
      <c r="J56" s="21" t="s">
        <v>0</v>
      </c>
      <c r="K56" s="12">
        <v>1111</v>
      </c>
      <c r="L56" s="93">
        <f t="shared" si="6"/>
        <v>11110</v>
      </c>
      <c r="M56" s="11">
        <f t="shared" si="7"/>
        <v>161066.5</v>
      </c>
      <c r="N56" s="30" t="s">
        <v>203</v>
      </c>
      <c r="O56" s="3">
        <f>3+1+1+1+1+1+1+1</f>
        <v>10</v>
      </c>
      <c r="P56" s="9">
        <f t="shared" si="8"/>
        <v>0</v>
      </c>
      <c r="Q56" s="23" t="s">
        <v>202</v>
      </c>
      <c r="R56" s="23"/>
    </row>
    <row r="57" spans="1:18" customFormat="1" ht="29" x14ac:dyDescent="0.35">
      <c r="A57" s="42">
        <v>44123</v>
      </c>
      <c r="B57" s="40">
        <f t="shared" si="3"/>
        <v>10</v>
      </c>
      <c r="C57" s="79">
        <f t="shared" si="1"/>
        <v>2020</v>
      </c>
      <c r="D57" s="17" t="s">
        <v>129</v>
      </c>
      <c r="E57" s="3" t="s">
        <v>10</v>
      </c>
      <c r="F57" s="62" t="s">
        <v>141</v>
      </c>
      <c r="G57" s="63" t="s">
        <v>141</v>
      </c>
      <c r="H57" s="60" t="s">
        <v>47</v>
      </c>
      <c r="I57" s="17">
        <v>4</v>
      </c>
      <c r="J57" s="21" t="s">
        <v>18</v>
      </c>
      <c r="K57" s="12">
        <v>176</v>
      </c>
      <c r="L57" s="93">
        <f t="shared" si="6"/>
        <v>704</v>
      </c>
      <c r="M57" s="11">
        <f t="shared" si="7"/>
        <v>161770.5</v>
      </c>
      <c r="N57" s="43" t="s">
        <v>130</v>
      </c>
      <c r="O57" s="3">
        <v>4</v>
      </c>
      <c r="P57" s="9">
        <f t="shared" si="8"/>
        <v>0</v>
      </c>
      <c r="Q57" s="3" t="s">
        <v>134</v>
      </c>
      <c r="R57" s="23"/>
    </row>
    <row r="58" spans="1:18" customFormat="1" ht="29" x14ac:dyDescent="0.35">
      <c r="A58" s="42">
        <v>44123</v>
      </c>
      <c r="B58" s="40">
        <f t="shared" si="3"/>
        <v>10</v>
      </c>
      <c r="C58" s="79">
        <f t="shared" si="1"/>
        <v>2020</v>
      </c>
      <c r="D58" s="17" t="s">
        <v>129</v>
      </c>
      <c r="E58" s="3" t="s">
        <v>10</v>
      </c>
      <c r="F58" s="62" t="s">
        <v>140</v>
      </c>
      <c r="G58" s="63" t="s">
        <v>140</v>
      </c>
      <c r="H58" s="60" t="s">
        <v>47</v>
      </c>
      <c r="I58" s="17">
        <v>1</v>
      </c>
      <c r="J58" s="21" t="s">
        <v>18</v>
      </c>
      <c r="K58" s="12">
        <v>450</v>
      </c>
      <c r="L58" s="93">
        <f t="shared" si="6"/>
        <v>450</v>
      </c>
      <c r="M58" s="11">
        <f t="shared" si="7"/>
        <v>162220.5</v>
      </c>
      <c r="N58" s="44" t="s">
        <v>130</v>
      </c>
      <c r="O58" s="3">
        <v>1</v>
      </c>
      <c r="P58" s="9">
        <f t="shared" si="8"/>
        <v>0</v>
      </c>
      <c r="Q58" s="3" t="s">
        <v>138</v>
      </c>
      <c r="R58" s="23"/>
    </row>
    <row r="59" spans="1:18" customFormat="1" x14ac:dyDescent="0.35">
      <c r="A59" s="42">
        <v>44123</v>
      </c>
      <c r="B59" s="40">
        <f t="shared" si="3"/>
        <v>10</v>
      </c>
      <c r="C59" s="79">
        <f t="shared" si="1"/>
        <v>2020</v>
      </c>
      <c r="D59" s="17"/>
      <c r="E59" s="3" t="s">
        <v>159</v>
      </c>
      <c r="F59" s="62" t="s">
        <v>135</v>
      </c>
      <c r="G59" s="63" t="s">
        <v>135</v>
      </c>
      <c r="H59" s="60" t="s">
        <v>51</v>
      </c>
      <c r="I59" s="17">
        <v>1</v>
      </c>
      <c r="J59" s="21" t="s">
        <v>139</v>
      </c>
      <c r="K59" s="12">
        <v>54</v>
      </c>
      <c r="L59" s="93">
        <f t="shared" ref="L59:L60" si="9">SUM(I59*K59)</f>
        <v>54</v>
      </c>
      <c r="M59" s="11">
        <f t="shared" si="7"/>
        <v>162274.5</v>
      </c>
      <c r="N59" s="43" t="s">
        <v>130</v>
      </c>
      <c r="O59" s="3">
        <v>1</v>
      </c>
      <c r="P59" s="9">
        <f t="shared" si="8"/>
        <v>0</v>
      </c>
      <c r="Q59" s="3" t="s">
        <v>138</v>
      </c>
      <c r="R59" s="23"/>
    </row>
    <row r="60" spans="1:18" customFormat="1" x14ac:dyDescent="0.35">
      <c r="A60" s="42">
        <v>44123</v>
      </c>
      <c r="B60" s="40">
        <f t="shared" si="3"/>
        <v>10</v>
      </c>
      <c r="C60" s="79">
        <f t="shared" si="1"/>
        <v>2020</v>
      </c>
      <c r="D60" s="47" t="s">
        <v>176</v>
      </c>
      <c r="E60" s="3" t="s">
        <v>10</v>
      </c>
      <c r="F60" s="62" t="s">
        <v>154</v>
      </c>
      <c r="G60" s="63" t="s">
        <v>154</v>
      </c>
      <c r="H60" s="61" t="s">
        <v>47</v>
      </c>
      <c r="I60" s="17">
        <v>1</v>
      </c>
      <c r="J60" s="21" t="s">
        <v>126</v>
      </c>
      <c r="K60" s="12">
        <v>90</v>
      </c>
      <c r="L60" s="93">
        <f t="shared" si="9"/>
        <v>90</v>
      </c>
      <c r="M60" s="11">
        <f t="shared" si="7"/>
        <v>162364.5</v>
      </c>
      <c r="N60" s="43" t="s">
        <v>155</v>
      </c>
      <c r="O60" s="3">
        <v>1</v>
      </c>
      <c r="P60" s="9">
        <f t="shared" si="8"/>
        <v>0</v>
      </c>
      <c r="Q60" s="3" t="s">
        <v>156</v>
      </c>
      <c r="R60" s="23"/>
    </row>
    <row r="61" spans="1:18" customFormat="1" x14ac:dyDescent="0.35">
      <c r="A61" s="42">
        <v>44145</v>
      </c>
      <c r="B61" s="40">
        <f t="shared" si="3"/>
        <v>11</v>
      </c>
      <c r="C61" s="79">
        <f t="shared" si="1"/>
        <v>2020</v>
      </c>
      <c r="D61" s="17" t="s">
        <v>160</v>
      </c>
      <c r="E61" s="3" t="s">
        <v>10</v>
      </c>
      <c r="F61" s="62" t="s">
        <v>29</v>
      </c>
      <c r="G61" s="63" t="s">
        <v>29</v>
      </c>
      <c r="H61" s="60" t="s">
        <v>47</v>
      </c>
      <c r="I61" s="17">
        <v>5</v>
      </c>
      <c r="J61" s="21" t="s">
        <v>0</v>
      </c>
      <c r="K61" s="12">
        <v>1199</v>
      </c>
      <c r="L61" s="93">
        <f t="shared" si="6"/>
        <v>5995</v>
      </c>
      <c r="M61" s="11">
        <f t="shared" si="7"/>
        <v>168359.5</v>
      </c>
      <c r="N61" s="43" t="s">
        <v>214</v>
      </c>
      <c r="O61" s="3">
        <f>3+2</f>
        <v>5</v>
      </c>
      <c r="P61" s="9">
        <f t="shared" si="8"/>
        <v>0</v>
      </c>
      <c r="Q61" s="3" t="s">
        <v>215</v>
      </c>
      <c r="R61" s="23"/>
    </row>
    <row r="62" spans="1:18" customFormat="1" ht="87" x14ac:dyDescent="0.35">
      <c r="A62" s="42">
        <v>44145</v>
      </c>
      <c r="B62" s="40">
        <f t="shared" si="3"/>
        <v>11</v>
      </c>
      <c r="C62" s="79">
        <f t="shared" si="1"/>
        <v>2020</v>
      </c>
      <c r="D62" s="17" t="s">
        <v>161</v>
      </c>
      <c r="E62" s="3" t="s">
        <v>10</v>
      </c>
      <c r="F62" s="62" t="s">
        <v>19</v>
      </c>
      <c r="G62" s="63" t="s">
        <v>19</v>
      </c>
      <c r="H62" s="60" t="s">
        <v>47</v>
      </c>
      <c r="I62" s="17">
        <v>20</v>
      </c>
      <c r="J62" s="21" t="s">
        <v>25</v>
      </c>
      <c r="K62" s="12">
        <v>77.5</v>
      </c>
      <c r="L62" s="93">
        <f t="shared" si="6"/>
        <v>1550</v>
      </c>
      <c r="M62" s="11">
        <f t="shared" si="7"/>
        <v>169909.5</v>
      </c>
      <c r="N62" s="30" t="s">
        <v>264</v>
      </c>
      <c r="O62" s="3">
        <f>6+2+1+2+6+3</f>
        <v>20</v>
      </c>
      <c r="P62" s="9">
        <f t="shared" si="8"/>
        <v>0</v>
      </c>
      <c r="Q62" s="23" t="s">
        <v>265</v>
      </c>
      <c r="R62" s="23" t="s">
        <v>259</v>
      </c>
    </row>
    <row r="63" spans="1:18" customFormat="1" ht="29" x14ac:dyDescent="0.35">
      <c r="A63" s="42">
        <v>44154</v>
      </c>
      <c r="B63" s="41">
        <f t="shared" si="3"/>
        <v>11</v>
      </c>
      <c r="C63" s="79">
        <f t="shared" si="1"/>
        <v>2020</v>
      </c>
      <c r="D63" s="17" t="s">
        <v>175</v>
      </c>
      <c r="E63" s="3" t="s">
        <v>10</v>
      </c>
      <c r="F63" s="62" t="s">
        <v>29</v>
      </c>
      <c r="G63" s="63" t="s">
        <v>29</v>
      </c>
      <c r="H63" s="60" t="s">
        <v>47</v>
      </c>
      <c r="I63" s="17">
        <v>5</v>
      </c>
      <c r="J63" s="21" t="s">
        <v>0</v>
      </c>
      <c r="K63" s="12">
        <v>1199</v>
      </c>
      <c r="L63" s="93">
        <f t="shared" si="6"/>
        <v>5995</v>
      </c>
      <c r="M63" s="11">
        <f t="shared" si="7"/>
        <v>175904.5</v>
      </c>
      <c r="N63" s="29" t="s">
        <v>273</v>
      </c>
      <c r="O63" s="3">
        <f>3+1+1</f>
        <v>5</v>
      </c>
      <c r="P63" s="9">
        <f t="shared" si="8"/>
        <v>0</v>
      </c>
      <c r="Q63" s="23" t="s">
        <v>271</v>
      </c>
      <c r="R63" s="23"/>
    </row>
    <row r="64" spans="1:18" customFormat="1" x14ac:dyDescent="0.35">
      <c r="A64" s="42">
        <v>44155</v>
      </c>
      <c r="B64" s="41">
        <f t="shared" si="3"/>
        <v>11</v>
      </c>
      <c r="C64" s="79">
        <f t="shared" si="1"/>
        <v>2020</v>
      </c>
      <c r="D64" s="47" t="s">
        <v>176</v>
      </c>
      <c r="E64" s="3" t="s">
        <v>10</v>
      </c>
      <c r="F64" s="62" t="s">
        <v>63</v>
      </c>
      <c r="G64" s="63" t="s">
        <v>63</v>
      </c>
      <c r="H64" s="61" t="s">
        <v>47</v>
      </c>
      <c r="I64" s="17">
        <v>1</v>
      </c>
      <c r="J64" s="4" t="s">
        <v>18</v>
      </c>
      <c r="K64" s="12">
        <v>345</v>
      </c>
      <c r="L64" s="93">
        <f t="shared" si="6"/>
        <v>345</v>
      </c>
      <c r="M64" s="11">
        <f t="shared" si="7"/>
        <v>176249.5</v>
      </c>
      <c r="N64" s="44" t="s">
        <v>164</v>
      </c>
      <c r="O64" s="3">
        <v>1</v>
      </c>
      <c r="P64" s="9">
        <f t="shared" si="8"/>
        <v>0</v>
      </c>
      <c r="Q64" s="3" t="s">
        <v>165</v>
      </c>
      <c r="R64" s="23"/>
    </row>
    <row r="65" spans="1:18" customFormat="1" ht="29" x14ac:dyDescent="0.35">
      <c r="A65" s="42">
        <v>44159</v>
      </c>
      <c r="B65" s="40">
        <f t="shared" ref="B65:B86" si="10">MONTH(A65)</f>
        <v>11</v>
      </c>
      <c r="C65" s="79">
        <f t="shared" si="1"/>
        <v>2020</v>
      </c>
      <c r="D65" s="17" t="s">
        <v>162</v>
      </c>
      <c r="E65" s="3" t="s">
        <v>36</v>
      </c>
      <c r="F65" s="62" t="s">
        <v>37</v>
      </c>
      <c r="G65" s="63" t="s">
        <v>37</v>
      </c>
      <c r="H65" s="60" t="s">
        <v>51</v>
      </c>
      <c r="I65" s="17">
        <v>10</v>
      </c>
      <c r="J65" s="21" t="s">
        <v>1</v>
      </c>
      <c r="K65" s="12">
        <v>212</v>
      </c>
      <c r="L65" s="93">
        <f t="shared" si="6"/>
        <v>2120</v>
      </c>
      <c r="M65" s="11">
        <f t="shared" si="7"/>
        <v>178369.5</v>
      </c>
      <c r="N65" s="30" t="s">
        <v>261</v>
      </c>
      <c r="O65" s="3">
        <f>2+1+1</f>
        <v>4</v>
      </c>
      <c r="P65" s="9">
        <f>I65-O65</f>
        <v>6</v>
      </c>
      <c r="Q65" s="23" t="s">
        <v>260</v>
      </c>
      <c r="R65" s="23"/>
    </row>
    <row r="66" spans="1:18" customFormat="1" ht="29" x14ac:dyDescent="0.35">
      <c r="A66" s="42">
        <v>44160</v>
      </c>
      <c r="B66" s="41">
        <f t="shared" si="10"/>
        <v>11</v>
      </c>
      <c r="C66" s="79">
        <f t="shared" si="1"/>
        <v>2020</v>
      </c>
      <c r="D66" s="17" t="s">
        <v>198</v>
      </c>
      <c r="E66" s="3" t="s">
        <v>10</v>
      </c>
      <c r="F66" s="46" t="s">
        <v>196</v>
      </c>
      <c r="G66" s="49" t="s">
        <v>197</v>
      </c>
      <c r="H66" s="60" t="s">
        <v>47</v>
      </c>
      <c r="I66" s="17">
        <v>20</v>
      </c>
      <c r="J66" s="21" t="s">
        <v>1</v>
      </c>
      <c r="K66" s="12">
        <v>168</v>
      </c>
      <c r="L66" s="93">
        <f t="shared" si="6"/>
        <v>3360</v>
      </c>
      <c r="M66" s="11">
        <f t="shared" si="7"/>
        <v>181729.5</v>
      </c>
      <c r="N66" s="30" t="s">
        <v>255</v>
      </c>
      <c r="O66" s="3">
        <f>4+4+8+4</f>
        <v>20</v>
      </c>
      <c r="P66" s="9">
        <f>I66-O66</f>
        <v>0</v>
      </c>
      <c r="Q66" s="23" t="s">
        <v>256</v>
      </c>
      <c r="R66" s="23"/>
    </row>
    <row r="67" spans="1:18" customFormat="1" ht="43.5" x14ac:dyDescent="0.35">
      <c r="A67" s="42">
        <v>44160</v>
      </c>
      <c r="B67" s="41">
        <f t="shared" si="10"/>
        <v>11</v>
      </c>
      <c r="C67" s="79">
        <f t="shared" si="1"/>
        <v>2020</v>
      </c>
      <c r="D67" s="17" t="s">
        <v>198</v>
      </c>
      <c r="E67" s="3" t="s">
        <v>10</v>
      </c>
      <c r="F67" s="62" t="s">
        <v>199</v>
      </c>
      <c r="G67" s="63" t="s">
        <v>199</v>
      </c>
      <c r="H67" s="60" t="s">
        <v>47</v>
      </c>
      <c r="I67" s="17">
        <v>3</v>
      </c>
      <c r="J67" s="21" t="s">
        <v>30</v>
      </c>
      <c r="K67" s="12">
        <v>297</v>
      </c>
      <c r="L67" s="93">
        <f t="shared" si="6"/>
        <v>891</v>
      </c>
      <c r="M67" s="11">
        <f t="shared" si="7"/>
        <v>182620.5</v>
      </c>
      <c r="N67" s="44" t="s">
        <v>200</v>
      </c>
      <c r="O67" s="3">
        <v>3</v>
      </c>
      <c r="P67" s="9">
        <f t="shared" si="8"/>
        <v>0</v>
      </c>
      <c r="Q67" s="3" t="s">
        <v>201</v>
      </c>
      <c r="R67" s="23"/>
    </row>
    <row r="68" spans="1:18" customFormat="1" ht="72.5" x14ac:dyDescent="0.35">
      <c r="A68" s="42">
        <v>44166</v>
      </c>
      <c r="B68" s="41">
        <f t="shared" si="10"/>
        <v>12</v>
      </c>
      <c r="C68" s="79">
        <f t="shared" si="1"/>
        <v>2020</v>
      </c>
      <c r="D68" s="56" t="s">
        <v>210</v>
      </c>
      <c r="E68" s="3" t="s">
        <v>10</v>
      </c>
      <c r="F68" s="62" t="s">
        <v>64</v>
      </c>
      <c r="G68" s="63" t="s">
        <v>64</v>
      </c>
      <c r="H68" s="55" t="s">
        <v>47</v>
      </c>
      <c r="I68" s="17">
        <v>20</v>
      </c>
      <c r="J68" s="4" t="s">
        <v>30</v>
      </c>
      <c r="K68" s="12">
        <v>1452</v>
      </c>
      <c r="L68" s="93">
        <f t="shared" si="6"/>
        <v>29040</v>
      </c>
      <c r="M68" s="11">
        <f t="shared" si="7"/>
        <v>211660.5</v>
      </c>
      <c r="N68" s="30" t="s">
        <v>353</v>
      </c>
      <c r="O68" s="3">
        <f>1+3+3+1+5+2+1+1+1+2</f>
        <v>20</v>
      </c>
      <c r="P68" s="9">
        <f>I68-O68</f>
        <v>0</v>
      </c>
      <c r="Q68" s="23" t="s">
        <v>354</v>
      </c>
      <c r="R68" s="23"/>
    </row>
    <row r="69" spans="1:18" customFormat="1" ht="43.5" x14ac:dyDescent="0.35">
      <c r="A69" s="42">
        <v>44167</v>
      </c>
      <c r="B69" s="41">
        <f t="shared" si="10"/>
        <v>12</v>
      </c>
      <c r="C69" s="79">
        <f t="shared" si="1"/>
        <v>2020</v>
      </c>
      <c r="D69" s="56" t="s">
        <v>282</v>
      </c>
      <c r="E69" s="3" t="s">
        <v>10</v>
      </c>
      <c r="F69" s="62" t="s">
        <v>28</v>
      </c>
      <c r="G69" s="63" t="s">
        <v>28</v>
      </c>
      <c r="H69" s="55" t="s">
        <v>47</v>
      </c>
      <c r="I69" s="17">
        <v>40</v>
      </c>
      <c r="J69" s="4" t="s">
        <v>30</v>
      </c>
      <c r="K69" s="12">
        <v>25</v>
      </c>
      <c r="L69" s="93">
        <f t="shared" si="6"/>
        <v>1000</v>
      </c>
      <c r="M69" s="11">
        <f t="shared" si="7"/>
        <v>212660.5</v>
      </c>
      <c r="N69" s="30" t="s">
        <v>384</v>
      </c>
      <c r="O69" s="3">
        <f>5+10+5+5+10+5</f>
        <v>40</v>
      </c>
      <c r="P69" s="9">
        <f t="shared" si="8"/>
        <v>0</v>
      </c>
      <c r="Q69" s="23" t="s">
        <v>385</v>
      </c>
      <c r="R69" s="23"/>
    </row>
    <row r="70" spans="1:18" customFormat="1" ht="29" x14ac:dyDescent="0.35">
      <c r="A70" s="42">
        <v>44180</v>
      </c>
      <c r="B70" s="41">
        <f t="shared" si="10"/>
        <v>12</v>
      </c>
      <c r="C70" s="79">
        <f t="shared" si="1"/>
        <v>2020</v>
      </c>
      <c r="D70" s="56" t="s">
        <v>283</v>
      </c>
      <c r="E70" s="3" t="s">
        <v>10</v>
      </c>
      <c r="F70" s="62" t="s">
        <v>141</v>
      </c>
      <c r="G70" s="62" t="s">
        <v>141</v>
      </c>
      <c r="H70" s="60" t="s">
        <v>51</v>
      </c>
      <c r="I70" s="17">
        <v>2</v>
      </c>
      <c r="J70" s="21" t="s">
        <v>18</v>
      </c>
      <c r="K70" s="12">
        <v>204</v>
      </c>
      <c r="L70" s="93">
        <f t="shared" si="6"/>
        <v>408</v>
      </c>
      <c r="M70" s="11">
        <f t="shared" si="7"/>
        <v>213068.5</v>
      </c>
      <c r="N70" s="43" t="s">
        <v>212</v>
      </c>
      <c r="O70" s="3">
        <v>2</v>
      </c>
      <c r="P70" s="9">
        <f t="shared" si="8"/>
        <v>0</v>
      </c>
      <c r="Q70" s="3" t="s">
        <v>213</v>
      </c>
      <c r="R70" s="23"/>
    </row>
    <row r="71" spans="1:18" customFormat="1" x14ac:dyDescent="0.35">
      <c r="A71" s="42">
        <v>44188</v>
      </c>
      <c r="B71" s="41">
        <f t="shared" si="10"/>
        <v>12</v>
      </c>
      <c r="C71" s="79">
        <f t="shared" ref="C71:C98" si="11">YEAR(A71)</f>
        <v>2020</v>
      </c>
      <c r="D71" s="17" t="s">
        <v>239</v>
      </c>
      <c r="E71" s="3" t="s">
        <v>36</v>
      </c>
      <c r="F71" s="62" t="s">
        <v>240</v>
      </c>
      <c r="G71" s="62" t="s">
        <v>240</v>
      </c>
      <c r="H71" s="60" t="s">
        <v>51</v>
      </c>
      <c r="I71" s="17">
        <v>4</v>
      </c>
      <c r="J71" s="21" t="s">
        <v>218</v>
      </c>
      <c r="K71" s="12">
        <v>35</v>
      </c>
      <c r="L71" s="93">
        <f t="shared" si="6"/>
        <v>140</v>
      </c>
      <c r="M71" s="11">
        <f t="shared" si="7"/>
        <v>213208.5</v>
      </c>
      <c r="N71" s="69" t="s">
        <v>130</v>
      </c>
      <c r="O71" s="32">
        <v>4</v>
      </c>
      <c r="P71" s="70">
        <f>I71-O71</f>
        <v>0</v>
      </c>
      <c r="Q71" s="3" t="s">
        <v>131</v>
      </c>
      <c r="R71" s="37"/>
    </row>
    <row r="72" spans="1:18" customFormat="1" ht="29" x14ac:dyDescent="0.35">
      <c r="A72" s="42">
        <v>44202</v>
      </c>
      <c r="B72" s="41">
        <f t="shared" si="10"/>
        <v>1</v>
      </c>
      <c r="C72" s="79">
        <f t="shared" si="11"/>
        <v>2021</v>
      </c>
      <c r="D72" s="76" t="s">
        <v>284</v>
      </c>
      <c r="E72" s="3" t="s">
        <v>10</v>
      </c>
      <c r="F72" s="62" t="s">
        <v>216</v>
      </c>
      <c r="G72" s="62" t="s">
        <v>216</v>
      </c>
      <c r="H72" s="60" t="s">
        <v>47</v>
      </c>
      <c r="I72" s="17">
        <v>2</v>
      </c>
      <c r="J72" s="21" t="s">
        <v>18</v>
      </c>
      <c r="K72" s="12">
        <v>594</v>
      </c>
      <c r="L72" s="93">
        <f t="shared" si="6"/>
        <v>1188</v>
      </c>
      <c r="M72" s="11">
        <f t="shared" si="7"/>
        <v>214396.5</v>
      </c>
      <c r="N72" s="43" t="s">
        <v>221</v>
      </c>
      <c r="O72" s="3">
        <v>2</v>
      </c>
      <c r="P72" s="9">
        <f t="shared" si="8"/>
        <v>0</v>
      </c>
      <c r="Q72" s="3" t="s">
        <v>229</v>
      </c>
      <c r="R72" s="23"/>
    </row>
    <row r="73" spans="1:18" customFormat="1" x14ac:dyDescent="0.35">
      <c r="A73" s="42">
        <v>44202</v>
      </c>
      <c r="B73" s="41">
        <f t="shared" si="10"/>
        <v>1</v>
      </c>
      <c r="C73" s="79">
        <f t="shared" si="11"/>
        <v>2021</v>
      </c>
      <c r="D73" s="56" t="s">
        <v>285</v>
      </c>
      <c r="E73" s="3" t="s">
        <v>10</v>
      </c>
      <c r="F73" s="62" t="s">
        <v>217</v>
      </c>
      <c r="G73" s="62" t="s">
        <v>217</v>
      </c>
      <c r="H73" s="60" t="s">
        <v>47</v>
      </c>
      <c r="I73" s="17">
        <v>2</v>
      </c>
      <c r="J73" s="4" t="s">
        <v>0</v>
      </c>
      <c r="K73" s="12">
        <v>2600</v>
      </c>
      <c r="L73" s="93">
        <f t="shared" si="6"/>
        <v>5200</v>
      </c>
      <c r="M73" s="11">
        <f t="shared" si="7"/>
        <v>219596.5</v>
      </c>
      <c r="N73" s="43" t="s">
        <v>222</v>
      </c>
      <c r="O73" s="3">
        <v>2</v>
      </c>
      <c r="P73" s="9">
        <f t="shared" ref="P73:P110" si="12">I73-O73</f>
        <v>0</v>
      </c>
      <c r="Q73" s="3" t="s">
        <v>229</v>
      </c>
      <c r="R73" s="23"/>
    </row>
    <row r="74" spans="1:18" customFormat="1" ht="29" x14ac:dyDescent="0.35">
      <c r="A74" s="42">
        <v>44202</v>
      </c>
      <c r="B74" s="41">
        <f t="shared" si="10"/>
        <v>1</v>
      </c>
      <c r="C74" s="79">
        <f t="shared" si="11"/>
        <v>2021</v>
      </c>
      <c r="D74" s="56" t="s">
        <v>285</v>
      </c>
      <c r="E74" s="3" t="s">
        <v>10</v>
      </c>
      <c r="F74" s="62" t="s">
        <v>232</v>
      </c>
      <c r="G74" s="62" t="s">
        <v>232</v>
      </c>
      <c r="H74" s="60" t="s">
        <v>47</v>
      </c>
      <c r="I74" s="17">
        <v>1</v>
      </c>
      <c r="J74" s="4" t="s">
        <v>126</v>
      </c>
      <c r="K74" s="12">
        <v>110</v>
      </c>
      <c r="L74" s="93">
        <f t="shared" si="6"/>
        <v>110</v>
      </c>
      <c r="M74" s="11">
        <f t="shared" si="7"/>
        <v>219706.5</v>
      </c>
      <c r="N74" s="43" t="s">
        <v>223</v>
      </c>
      <c r="O74" s="3">
        <v>1</v>
      </c>
      <c r="P74" s="9">
        <f t="shared" si="12"/>
        <v>0</v>
      </c>
      <c r="Q74" s="3" t="s">
        <v>230</v>
      </c>
      <c r="R74" s="23"/>
    </row>
    <row r="75" spans="1:18" customFormat="1" x14ac:dyDescent="0.35">
      <c r="A75" s="42">
        <v>44202</v>
      </c>
      <c r="B75" s="41">
        <f t="shared" si="10"/>
        <v>1</v>
      </c>
      <c r="C75" s="79">
        <f t="shared" si="11"/>
        <v>2021</v>
      </c>
      <c r="D75" s="56" t="s">
        <v>285</v>
      </c>
      <c r="E75" s="3" t="s">
        <v>10</v>
      </c>
      <c r="F75" s="62" t="s">
        <v>233</v>
      </c>
      <c r="G75" s="62" t="s">
        <v>238</v>
      </c>
      <c r="H75" s="60" t="s">
        <v>47</v>
      </c>
      <c r="I75" s="17">
        <v>1</v>
      </c>
      <c r="J75" s="4" t="s">
        <v>218</v>
      </c>
      <c r="K75" s="12">
        <v>290</v>
      </c>
      <c r="L75" s="93">
        <f t="shared" si="6"/>
        <v>290</v>
      </c>
      <c r="M75" s="11">
        <f t="shared" si="7"/>
        <v>219996.5</v>
      </c>
      <c r="N75" s="43" t="s">
        <v>224</v>
      </c>
      <c r="O75" s="3">
        <v>1</v>
      </c>
      <c r="P75" s="9">
        <f t="shared" si="12"/>
        <v>0</v>
      </c>
      <c r="Q75" s="3" t="s">
        <v>230</v>
      </c>
      <c r="R75" s="23"/>
    </row>
    <row r="76" spans="1:18" customFormat="1" ht="29" x14ac:dyDescent="0.35">
      <c r="A76" s="42">
        <v>44202</v>
      </c>
      <c r="B76" s="41">
        <f t="shared" si="10"/>
        <v>1</v>
      </c>
      <c r="C76" s="79">
        <f t="shared" si="11"/>
        <v>2021</v>
      </c>
      <c r="D76" s="56" t="s">
        <v>285</v>
      </c>
      <c r="E76" s="3" t="s">
        <v>10</v>
      </c>
      <c r="F76" s="62" t="s">
        <v>234</v>
      </c>
      <c r="G76" s="62" t="s">
        <v>234</v>
      </c>
      <c r="H76" s="60" t="s">
        <v>47</v>
      </c>
      <c r="I76" s="17">
        <v>1</v>
      </c>
      <c r="J76" s="4" t="s">
        <v>126</v>
      </c>
      <c r="K76" s="12">
        <v>150</v>
      </c>
      <c r="L76" s="93">
        <f t="shared" si="6"/>
        <v>150</v>
      </c>
      <c r="M76" s="11">
        <f t="shared" si="7"/>
        <v>220146.5</v>
      </c>
      <c r="N76" s="43" t="s">
        <v>225</v>
      </c>
      <c r="O76" s="3">
        <v>1</v>
      </c>
      <c r="P76" s="9">
        <f t="shared" si="12"/>
        <v>0</v>
      </c>
      <c r="Q76" s="3" t="s">
        <v>230</v>
      </c>
      <c r="R76" s="23"/>
    </row>
    <row r="77" spans="1:18" customFormat="1" x14ac:dyDescent="0.35">
      <c r="A77" s="42">
        <v>44202</v>
      </c>
      <c r="B77" s="41">
        <f t="shared" si="10"/>
        <v>1</v>
      </c>
      <c r="C77" s="79">
        <f t="shared" si="11"/>
        <v>2021</v>
      </c>
      <c r="D77" s="56" t="s">
        <v>285</v>
      </c>
      <c r="E77" s="3" t="s">
        <v>10</v>
      </c>
      <c r="F77" s="62" t="s">
        <v>235</v>
      </c>
      <c r="G77" s="62" t="s">
        <v>235</v>
      </c>
      <c r="H77" s="60" t="s">
        <v>47</v>
      </c>
      <c r="I77" s="17">
        <v>3</v>
      </c>
      <c r="J77" s="4" t="s">
        <v>219</v>
      </c>
      <c r="K77" s="12">
        <v>38</v>
      </c>
      <c r="L77" s="93">
        <f t="shared" si="6"/>
        <v>114</v>
      </c>
      <c r="M77" s="11">
        <f t="shared" si="7"/>
        <v>220260.5</v>
      </c>
      <c r="N77" s="43" t="s">
        <v>226</v>
      </c>
      <c r="O77" s="3">
        <v>3</v>
      </c>
      <c r="P77" s="9">
        <f t="shared" si="12"/>
        <v>0</v>
      </c>
      <c r="Q77" s="3" t="s">
        <v>231</v>
      </c>
      <c r="R77" s="23"/>
    </row>
    <row r="78" spans="1:18" customFormat="1" ht="29" x14ac:dyDescent="0.35">
      <c r="A78" s="42">
        <v>44202</v>
      </c>
      <c r="B78" s="41">
        <f t="shared" si="10"/>
        <v>1</v>
      </c>
      <c r="C78" s="79">
        <f t="shared" si="11"/>
        <v>2021</v>
      </c>
      <c r="D78" s="56" t="s">
        <v>285</v>
      </c>
      <c r="E78" s="3" t="s">
        <v>10</v>
      </c>
      <c r="F78" s="62" t="s">
        <v>236</v>
      </c>
      <c r="G78" s="62" t="s">
        <v>236</v>
      </c>
      <c r="H78" s="60" t="s">
        <v>47</v>
      </c>
      <c r="I78" s="17">
        <v>1</v>
      </c>
      <c r="J78" s="4" t="s">
        <v>220</v>
      </c>
      <c r="K78" s="12">
        <v>290</v>
      </c>
      <c r="L78" s="93">
        <f t="shared" si="6"/>
        <v>290</v>
      </c>
      <c r="M78" s="11">
        <f t="shared" si="7"/>
        <v>220550.5</v>
      </c>
      <c r="N78" s="43" t="s">
        <v>227</v>
      </c>
      <c r="O78" s="3">
        <v>1</v>
      </c>
      <c r="P78" s="9">
        <f t="shared" si="12"/>
        <v>0</v>
      </c>
      <c r="Q78" s="3" t="s">
        <v>230</v>
      </c>
      <c r="R78" s="23"/>
    </row>
    <row r="79" spans="1:18" customFormat="1" x14ac:dyDescent="0.35">
      <c r="A79" s="42">
        <v>44202</v>
      </c>
      <c r="B79" s="41">
        <f t="shared" si="10"/>
        <v>1</v>
      </c>
      <c r="C79" s="79">
        <f t="shared" si="11"/>
        <v>2021</v>
      </c>
      <c r="D79" s="56" t="s">
        <v>285</v>
      </c>
      <c r="E79" s="3" t="s">
        <v>10</v>
      </c>
      <c r="F79" s="62" t="s">
        <v>237</v>
      </c>
      <c r="G79" s="62" t="s">
        <v>237</v>
      </c>
      <c r="H79" s="60" t="s">
        <v>47</v>
      </c>
      <c r="I79" s="17">
        <v>1</v>
      </c>
      <c r="J79" s="4" t="s">
        <v>25</v>
      </c>
      <c r="K79" s="12">
        <v>240</v>
      </c>
      <c r="L79" s="93">
        <f t="shared" si="6"/>
        <v>240</v>
      </c>
      <c r="M79" s="11">
        <f t="shared" si="7"/>
        <v>220790.5</v>
      </c>
      <c r="N79" s="43" t="s">
        <v>228</v>
      </c>
      <c r="O79" s="3">
        <v>1</v>
      </c>
      <c r="P79" s="9">
        <f t="shared" si="12"/>
        <v>0</v>
      </c>
      <c r="Q79" s="3" t="s">
        <v>230</v>
      </c>
      <c r="R79" s="23"/>
    </row>
    <row r="80" spans="1:18" customFormat="1" ht="43.5" x14ac:dyDescent="0.35">
      <c r="A80" s="42">
        <v>44202</v>
      </c>
      <c r="B80" s="41">
        <f t="shared" si="10"/>
        <v>1</v>
      </c>
      <c r="C80" s="79">
        <f t="shared" si="11"/>
        <v>2021</v>
      </c>
      <c r="D80" s="56" t="s">
        <v>287</v>
      </c>
      <c r="E80" s="3" t="s">
        <v>10</v>
      </c>
      <c r="F80" s="46" t="s">
        <v>196</v>
      </c>
      <c r="G80" s="49" t="s">
        <v>197</v>
      </c>
      <c r="H80" s="60" t="s">
        <v>47</v>
      </c>
      <c r="I80" s="17">
        <v>32</v>
      </c>
      <c r="J80" s="21" t="s">
        <v>1</v>
      </c>
      <c r="K80" s="12">
        <v>186</v>
      </c>
      <c r="L80" s="93">
        <f>SUM(I80*K80)</f>
        <v>5952</v>
      </c>
      <c r="M80" s="11">
        <f t="shared" si="7"/>
        <v>226742.5</v>
      </c>
      <c r="N80" s="30" t="s">
        <v>378</v>
      </c>
      <c r="O80" s="3">
        <f>8+5+1+1+5</f>
        <v>20</v>
      </c>
      <c r="P80" s="9">
        <f>I80-O80</f>
        <v>12</v>
      </c>
      <c r="Q80" s="23" t="s">
        <v>379</v>
      </c>
      <c r="R80" s="23"/>
    </row>
    <row r="81" spans="1:18" customFormat="1" ht="31" x14ac:dyDescent="0.35">
      <c r="A81" s="42">
        <v>44203</v>
      </c>
      <c r="B81" s="41">
        <f t="shared" si="10"/>
        <v>1</v>
      </c>
      <c r="C81" s="79">
        <f t="shared" si="11"/>
        <v>2021</v>
      </c>
      <c r="D81" s="56" t="s">
        <v>286</v>
      </c>
      <c r="E81" s="3" t="s">
        <v>10</v>
      </c>
      <c r="F81" s="62" t="s">
        <v>241</v>
      </c>
      <c r="G81" s="68" t="s">
        <v>243</v>
      </c>
      <c r="H81" s="60" t="s">
        <v>51</v>
      </c>
      <c r="I81" s="17">
        <v>16</v>
      </c>
      <c r="J81" s="21" t="s">
        <v>246</v>
      </c>
      <c r="K81" s="12">
        <v>120</v>
      </c>
      <c r="L81" s="93">
        <v>120</v>
      </c>
      <c r="M81" s="11">
        <f t="shared" si="7"/>
        <v>226862.5</v>
      </c>
      <c r="N81" s="44" t="s">
        <v>247</v>
      </c>
      <c r="O81" s="3">
        <v>6</v>
      </c>
      <c r="P81" s="9">
        <f t="shared" si="12"/>
        <v>10</v>
      </c>
      <c r="Q81" s="3" t="s">
        <v>245</v>
      </c>
      <c r="R81" s="23" t="s">
        <v>244</v>
      </c>
    </row>
    <row r="82" spans="1:18" customFormat="1" ht="15.5" x14ac:dyDescent="0.35">
      <c r="A82" s="42">
        <v>44203</v>
      </c>
      <c r="B82" s="41">
        <f t="shared" si="10"/>
        <v>1</v>
      </c>
      <c r="C82" s="79">
        <f t="shared" si="11"/>
        <v>2021</v>
      </c>
      <c r="D82" s="56" t="s">
        <v>286</v>
      </c>
      <c r="E82" s="3" t="s">
        <v>10</v>
      </c>
      <c r="F82" s="62" t="s">
        <v>242</v>
      </c>
      <c r="G82" s="68" t="s">
        <v>242</v>
      </c>
      <c r="H82" s="60" t="s">
        <v>51</v>
      </c>
      <c r="I82" s="17">
        <v>1</v>
      </c>
      <c r="J82" s="21" t="s">
        <v>219</v>
      </c>
      <c r="K82" s="12">
        <v>39</v>
      </c>
      <c r="L82" s="93">
        <f t="shared" si="6"/>
        <v>39</v>
      </c>
      <c r="M82" s="11">
        <f t="shared" si="7"/>
        <v>226901.5</v>
      </c>
      <c r="N82" s="43" t="s">
        <v>248</v>
      </c>
      <c r="O82" s="3">
        <v>1</v>
      </c>
      <c r="P82" s="9">
        <f t="shared" si="12"/>
        <v>0</v>
      </c>
      <c r="Q82" s="3" t="s">
        <v>249</v>
      </c>
      <c r="R82" s="23"/>
    </row>
    <row r="83" spans="1:18" customFormat="1" ht="29" x14ac:dyDescent="0.35">
      <c r="A83" s="42">
        <v>44214</v>
      </c>
      <c r="B83" s="41">
        <f t="shared" si="10"/>
        <v>1</v>
      </c>
      <c r="C83" s="79">
        <f t="shared" si="11"/>
        <v>2021</v>
      </c>
      <c r="D83" s="56" t="s">
        <v>288</v>
      </c>
      <c r="E83" s="3" t="s">
        <v>10</v>
      </c>
      <c r="F83" s="62" t="s">
        <v>251</v>
      </c>
      <c r="G83" s="63" t="s">
        <v>251</v>
      </c>
      <c r="H83" s="60" t="s">
        <v>47</v>
      </c>
      <c r="I83" s="17">
        <v>12</v>
      </c>
      <c r="J83" s="21" t="s">
        <v>218</v>
      </c>
      <c r="K83" s="12">
        <v>28</v>
      </c>
      <c r="L83" s="93">
        <f t="shared" ref="L83:L93" si="13">SUM(I83*K83)</f>
        <v>336</v>
      </c>
      <c r="M83" s="11">
        <f t="shared" si="7"/>
        <v>227237.5</v>
      </c>
      <c r="N83" s="30" t="s">
        <v>409</v>
      </c>
      <c r="O83" s="3">
        <f>2+4+2</f>
        <v>8</v>
      </c>
      <c r="P83" s="9">
        <f t="shared" si="12"/>
        <v>4</v>
      </c>
      <c r="Q83" s="23" t="s">
        <v>410</v>
      </c>
      <c r="R83" s="23"/>
    </row>
    <row r="84" spans="1:18" customFormat="1" ht="29" x14ac:dyDescent="0.35">
      <c r="A84" s="42">
        <v>44214</v>
      </c>
      <c r="B84" s="77">
        <f t="shared" si="10"/>
        <v>1</v>
      </c>
      <c r="C84" s="79">
        <f t="shared" si="11"/>
        <v>2021</v>
      </c>
      <c r="D84" s="17" t="s">
        <v>288</v>
      </c>
      <c r="E84" s="3" t="s">
        <v>10</v>
      </c>
      <c r="F84" s="62" t="s">
        <v>232</v>
      </c>
      <c r="G84" s="62" t="s">
        <v>232</v>
      </c>
      <c r="H84" s="3" t="s">
        <v>47</v>
      </c>
      <c r="I84" s="17">
        <v>1</v>
      </c>
      <c r="J84" s="32" t="s">
        <v>126</v>
      </c>
      <c r="K84" s="12">
        <v>110</v>
      </c>
      <c r="L84" s="93">
        <f t="shared" si="13"/>
        <v>110</v>
      </c>
      <c r="M84" s="7">
        <f t="shared" ref="M84:M110" si="14">SUM(M83+L84)</f>
        <v>227347.5</v>
      </c>
      <c r="N84" s="74" t="s">
        <v>254</v>
      </c>
      <c r="O84" s="3">
        <v>1</v>
      </c>
      <c r="P84" s="72">
        <f t="shared" si="12"/>
        <v>0</v>
      </c>
      <c r="Q84" s="3" t="s">
        <v>249</v>
      </c>
      <c r="R84" s="23"/>
    </row>
    <row r="85" spans="1:18" customFormat="1" x14ac:dyDescent="0.35">
      <c r="A85" s="42">
        <v>44218</v>
      </c>
      <c r="B85" s="77">
        <f t="shared" si="10"/>
        <v>1</v>
      </c>
      <c r="C85" s="79">
        <f t="shared" si="11"/>
        <v>2021</v>
      </c>
      <c r="D85" s="56" t="s">
        <v>289</v>
      </c>
      <c r="E85" s="3" t="s">
        <v>10</v>
      </c>
      <c r="F85" s="62" t="s">
        <v>233</v>
      </c>
      <c r="G85" s="62" t="s">
        <v>238</v>
      </c>
      <c r="H85" s="3" t="s">
        <v>51</v>
      </c>
      <c r="I85" s="17">
        <v>1</v>
      </c>
      <c r="J85" s="32" t="s">
        <v>218</v>
      </c>
      <c r="K85" s="12">
        <v>290</v>
      </c>
      <c r="L85" s="93">
        <f t="shared" si="13"/>
        <v>290</v>
      </c>
      <c r="M85" s="7">
        <f t="shared" si="14"/>
        <v>227637.5</v>
      </c>
      <c r="N85" s="75" t="s">
        <v>267</v>
      </c>
      <c r="O85" s="3">
        <v>1</v>
      </c>
      <c r="P85" s="72">
        <f t="shared" si="12"/>
        <v>0</v>
      </c>
      <c r="Q85" s="3" t="s">
        <v>268</v>
      </c>
      <c r="R85" s="23"/>
    </row>
    <row r="86" spans="1:18" customFormat="1" ht="29" x14ac:dyDescent="0.35">
      <c r="A86" s="42">
        <v>44231</v>
      </c>
      <c r="B86" s="77">
        <f t="shared" si="10"/>
        <v>2</v>
      </c>
      <c r="C86" s="79">
        <f t="shared" si="11"/>
        <v>2021</v>
      </c>
      <c r="D86" s="56" t="s">
        <v>298</v>
      </c>
      <c r="E86" s="3" t="s">
        <v>10</v>
      </c>
      <c r="F86" s="62" t="s">
        <v>28</v>
      </c>
      <c r="G86" s="62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93">
        <f t="shared" si="13"/>
        <v>1200</v>
      </c>
      <c r="M86" s="7">
        <f t="shared" si="14"/>
        <v>228837.5</v>
      </c>
      <c r="N86" s="3"/>
      <c r="O86" s="3"/>
      <c r="P86" s="72">
        <f t="shared" si="12"/>
        <v>40</v>
      </c>
      <c r="Q86" s="3"/>
      <c r="R86" s="23"/>
    </row>
    <row r="87" spans="1:18" customFormat="1" ht="29" x14ac:dyDescent="0.35">
      <c r="A87" s="42">
        <v>44231</v>
      </c>
      <c r="B87" s="77">
        <f t="shared" ref="B87:B98" si="15">MONTH(A87)</f>
        <v>2</v>
      </c>
      <c r="C87" s="79">
        <f t="shared" si="11"/>
        <v>2021</v>
      </c>
      <c r="D87" s="17" t="s">
        <v>298</v>
      </c>
      <c r="E87" s="3" t="s">
        <v>10</v>
      </c>
      <c r="F87" s="62" t="s">
        <v>64</v>
      </c>
      <c r="G87" s="62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93">
        <f t="shared" si="13"/>
        <v>7040</v>
      </c>
      <c r="M87" s="7">
        <f t="shared" si="14"/>
        <v>235877.5</v>
      </c>
      <c r="N87" s="74"/>
      <c r="O87" s="3"/>
      <c r="P87" s="72">
        <f t="shared" si="12"/>
        <v>5</v>
      </c>
      <c r="Q87" s="3"/>
      <c r="R87" s="23"/>
    </row>
    <row r="88" spans="1:18" customFormat="1" x14ac:dyDescent="0.35">
      <c r="A88" s="42">
        <v>44231</v>
      </c>
      <c r="B88" s="77">
        <f t="shared" si="15"/>
        <v>2</v>
      </c>
      <c r="C88" s="79">
        <f t="shared" si="11"/>
        <v>2021</v>
      </c>
      <c r="D88" s="17" t="s">
        <v>298</v>
      </c>
      <c r="E88" s="3" t="s">
        <v>10</v>
      </c>
      <c r="F88" s="62" t="s">
        <v>29</v>
      </c>
      <c r="G88" s="62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93">
        <f t="shared" si="13"/>
        <v>7040</v>
      </c>
      <c r="M88" s="7">
        <f t="shared" si="14"/>
        <v>242917.5</v>
      </c>
      <c r="N88" s="74" t="s">
        <v>300</v>
      </c>
      <c r="O88" s="3">
        <f>4+1</f>
        <v>5</v>
      </c>
      <c r="P88" s="72">
        <f t="shared" si="12"/>
        <v>0</v>
      </c>
      <c r="Q88" s="3" t="s">
        <v>297</v>
      </c>
      <c r="R88" s="23"/>
    </row>
    <row r="89" spans="1:18" customFormat="1" ht="58" x14ac:dyDescent="0.35">
      <c r="A89" s="42">
        <v>44231</v>
      </c>
      <c r="B89" s="77">
        <f t="shared" si="15"/>
        <v>2</v>
      </c>
      <c r="C89" s="79">
        <f t="shared" si="11"/>
        <v>2021</v>
      </c>
      <c r="D89" s="17" t="s">
        <v>298</v>
      </c>
      <c r="E89" s="3" t="s">
        <v>10</v>
      </c>
      <c r="F89" s="62" t="s">
        <v>19</v>
      </c>
      <c r="G89" s="62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93">
        <f t="shared" si="13"/>
        <v>1600</v>
      </c>
      <c r="M89" s="7">
        <f t="shared" si="14"/>
        <v>244517.5</v>
      </c>
      <c r="N89" s="22" t="s">
        <v>406</v>
      </c>
      <c r="O89" s="3">
        <f>2+1+1+1+4+1+1+3+3</f>
        <v>17</v>
      </c>
      <c r="P89" s="72">
        <f t="shared" si="12"/>
        <v>3</v>
      </c>
      <c r="Q89" s="23" t="s">
        <v>407</v>
      </c>
      <c r="R89" s="23" t="s">
        <v>292</v>
      </c>
    </row>
    <row r="90" spans="1:18" customFormat="1" ht="43.5" x14ac:dyDescent="0.35">
      <c r="A90" s="42">
        <v>44231</v>
      </c>
      <c r="B90" s="77">
        <v>2</v>
      </c>
      <c r="C90" s="79">
        <f t="shared" si="11"/>
        <v>2021</v>
      </c>
      <c r="D90" s="17" t="s">
        <v>298</v>
      </c>
      <c r="E90" s="3" t="s">
        <v>10</v>
      </c>
      <c r="F90" s="62" t="s">
        <v>296</v>
      </c>
      <c r="G90" s="62" t="s">
        <v>296</v>
      </c>
      <c r="H90" s="3" t="s">
        <v>47</v>
      </c>
      <c r="I90" s="17">
        <v>1</v>
      </c>
      <c r="J90" s="3" t="s">
        <v>25</v>
      </c>
      <c r="K90" s="12">
        <v>55</v>
      </c>
      <c r="L90" s="93">
        <f t="shared" si="13"/>
        <v>55</v>
      </c>
      <c r="M90" s="7">
        <f t="shared" si="14"/>
        <v>244572.5</v>
      </c>
      <c r="N90" s="22" t="s">
        <v>295</v>
      </c>
      <c r="O90" s="3">
        <v>1</v>
      </c>
      <c r="P90" s="72">
        <f t="shared" si="12"/>
        <v>0</v>
      </c>
      <c r="Q90" s="23" t="s">
        <v>293</v>
      </c>
      <c r="R90" s="23" t="s">
        <v>294</v>
      </c>
    </row>
    <row r="91" spans="1:18" customFormat="1" ht="43.5" x14ac:dyDescent="0.35">
      <c r="A91" s="42">
        <v>44231</v>
      </c>
      <c r="B91" s="77">
        <f t="shared" si="15"/>
        <v>2</v>
      </c>
      <c r="C91" s="79">
        <f t="shared" si="11"/>
        <v>2021</v>
      </c>
      <c r="D91" s="56" t="s">
        <v>299</v>
      </c>
      <c r="E91" s="3" t="s">
        <v>10</v>
      </c>
      <c r="F91" s="73" t="s">
        <v>262</v>
      </c>
      <c r="G91" s="73" t="s">
        <v>262</v>
      </c>
      <c r="H91" s="3" t="s">
        <v>47</v>
      </c>
      <c r="I91" s="17">
        <v>20</v>
      </c>
      <c r="J91" s="32" t="s">
        <v>1</v>
      </c>
      <c r="K91" s="71">
        <v>192</v>
      </c>
      <c r="L91" s="93">
        <f t="shared" si="13"/>
        <v>3840</v>
      </c>
      <c r="M91" s="7">
        <f t="shared" si="14"/>
        <v>248412.5</v>
      </c>
      <c r="N91" s="3"/>
      <c r="O91" s="3"/>
      <c r="P91" s="72">
        <f t="shared" si="12"/>
        <v>20</v>
      </c>
      <c r="Q91" s="3"/>
      <c r="R91" s="23"/>
    </row>
    <row r="92" spans="1:18" customFormat="1" ht="29" x14ac:dyDescent="0.35">
      <c r="A92" s="42">
        <v>44231</v>
      </c>
      <c r="B92" s="77">
        <f t="shared" si="15"/>
        <v>2</v>
      </c>
      <c r="C92" s="79">
        <f t="shared" si="11"/>
        <v>2021</v>
      </c>
      <c r="D92" s="17" t="s">
        <v>299</v>
      </c>
      <c r="E92" s="3" t="s">
        <v>10</v>
      </c>
      <c r="F92" s="55" t="s">
        <v>263</v>
      </c>
      <c r="G92" s="73" t="s">
        <v>263</v>
      </c>
      <c r="H92" s="3" t="s">
        <v>47</v>
      </c>
      <c r="I92" s="17">
        <v>1</v>
      </c>
      <c r="J92" s="3" t="s">
        <v>25</v>
      </c>
      <c r="K92" s="71">
        <v>90</v>
      </c>
      <c r="L92" s="93">
        <f t="shared" si="13"/>
        <v>90</v>
      </c>
      <c r="M92" s="7">
        <f t="shared" si="14"/>
        <v>248502.5</v>
      </c>
      <c r="N92" s="74" t="s">
        <v>222</v>
      </c>
      <c r="O92" s="3">
        <v>1</v>
      </c>
      <c r="P92" s="72">
        <f t="shared" si="12"/>
        <v>0</v>
      </c>
      <c r="Q92" s="3" t="s">
        <v>266</v>
      </c>
      <c r="R92" s="23"/>
    </row>
    <row r="93" spans="1:18" customFormat="1" ht="29" x14ac:dyDescent="0.35">
      <c r="A93" s="42">
        <v>44231</v>
      </c>
      <c r="B93" s="77">
        <f t="shared" si="15"/>
        <v>2</v>
      </c>
      <c r="C93" s="79">
        <f t="shared" si="11"/>
        <v>2021</v>
      </c>
      <c r="D93" s="17" t="s">
        <v>299</v>
      </c>
      <c r="E93" s="3" t="s">
        <v>10</v>
      </c>
      <c r="F93" s="62" t="s">
        <v>251</v>
      </c>
      <c r="G93" s="62" t="s">
        <v>251</v>
      </c>
      <c r="H93" s="3" t="s">
        <v>47</v>
      </c>
      <c r="I93" s="17">
        <v>12</v>
      </c>
      <c r="J93" s="32" t="s">
        <v>218</v>
      </c>
      <c r="K93" s="71">
        <v>28</v>
      </c>
      <c r="L93" s="93">
        <f t="shared" si="13"/>
        <v>336</v>
      </c>
      <c r="M93" s="7">
        <f t="shared" si="14"/>
        <v>248838.5</v>
      </c>
      <c r="N93" s="74"/>
      <c r="O93" s="3"/>
      <c r="P93" s="72">
        <f t="shared" si="12"/>
        <v>12</v>
      </c>
      <c r="Q93" s="3"/>
      <c r="R93" s="23"/>
    </row>
    <row r="94" spans="1:18" customFormat="1" ht="29" x14ac:dyDescent="0.35">
      <c r="A94" s="42">
        <v>44235</v>
      </c>
      <c r="B94" s="77">
        <f t="shared" si="15"/>
        <v>2</v>
      </c>
      <c r="C94" s="79">
        <f t="shared" si="11"/>
        <v>2021</v>
      </c>
      <c r="D94" s="56" t="s">
        <v>290</v>
      </c>
      <c r="E94" s="3" t="s">
        <v>10</v>
      </c>
      <c r="F94" s="62" t="s">
        <v>232</v>
      </c>
      <c r="G94" s="62" t="s">
        <v>232</v>
      </c>
      <c r="H94" s="3" t="s">
        <v>47</v>
      </c>
      <c r="I94" s="17">
        <v>1</v>
      </c>
      <c r="J94" s="32" t="s">
        <v>126</v>
      </c>
      <c r="K94" s="12">
        <v>110</v>
      </c>
      <c r="L94" s="93">
        <f t="shared" ref="L94" si="16">SUM(I94*K94)</f>
        <v>110</v>
      </c>
      <c r="M94" s="7">
        <f t="shared" si="14"/>
        <v>248948.5</v>
      </c>
      <c r="N94" s="74" t="s">
        <v>267</v>
      </c>
      <c r="O94" s="3">
        <v>1</v>
      </c>
      <c r="P94" s="72">
        <f t="shared" si="12"/>
        <v>0</v>
      </c>
      <c r="Q94" s="3" t="s">
        <v>268</v>
      </c>
      <c r="R94" s="23"/>
    </row>
    <row r="95" spans="1:18" customFormat="1" x14ac:dyDescent="0.35">
      <c r="A95" s="42">
        <v>44249</v>
      </c>
      <c r="B95" s="77">
        <f t="shared" si="15"/>
        <v>2</v>
      </c>
      <c r="C95" s="79">
        <f t="shared" si="11"/>
        <v>2021</v>
      </c>
      <c r="D95" s="17"/>
      <c r="E95" s="3" t="s">
        <v>159</v>
      </c>
      <c r="F95" s="62" t="s">
        <v>279</v>
      </c>
      <c r="G95" s="62" t="s">
        <v>279</v>
      </c>
      <c r="H95" s="3" t="s">
        <v>51</v>
      </c>
      <c r="I95" s="17">
        <v>3</v>
      </c>
      <c r="J95" s="21" t="s">
        <v>139</v>
      </c>
      <c r="K95" s="12">
        <v>54</v>
      </c>
      <c r="L95" s="93">
        <v>162</v>
      </c>
      <c r="M95" s="7">
        <f t="shared" si="14"/>
        <v>249110.5</v>
      </c>
      <c r="N95" s="74" t="s">
        <v>280</v>
      </c>
      <c r="O95" s="3">
        <v>3</v>
      </c>
      <c r="P95" s="72">
        <f t="shared" si="12"/>
        <v>0</v>
      </c>
      <c r="Q95" s="3" t="s">
        <v>281</v>
      </c>
      <c r="R95" s="23"/>
    </row>
    <row r="96" spans="1:18" customFormat="1" x14ac:dyDescent="0.35">
      <c r="A96" s="42">
        <v>44251</v>
      </c>
      <c r="B96" s="77">
        <f t="shared" si="15"/>
        <v>2</v>
      </c>
      <c r="C96" s="79">
        <f t="shared" si="11"/>
        <v>2021</v>
      </c>
      <c r="D96" s="56" t="s">
        <v>291</v>
      </c>
      <c r="E96" s="3" t="s">
        <v>10</v>
      </c>
      <c r="F96" s="62" t="s">
        <v>237</v>
      </c>
      <c r="G96" s="62" t="s">
        <v>237</v>
      </c>
      <c r="H96" s="23" t="s">
        <v>51</v>
      </c>
      <c r="I96" s="17">
        <v>1</v>
      </c>
      <c r="J96" s="4" t="s">
        <v>25</v>
      </c>
      <c r="K96" s="12">
        <v>240</v>
      </c>
      <c r="L96" s="93">
        <f t="shared" ref="L96:L98" si="17">SUM(I96*K96)</f>
        <v>240</v>
      </c>
      <c r="M96" s="7">
        <f t="shared" si="14"/>
        <v>249350.5</v>
      </c>
      <c r="N96" s="75" t="s">
        <v>272</v>
      </c>
      <c r="O96" s="3">
        <v>1</v>
      </c>
      <c r="P96" s="72">
        <f t="shared" si="12"/>
        <v>0</v>
      </c>
      <c r="Q96" s="3" t="s">
        <v>275</v>
      </c>
      <c r="R96" s="23"/>
    </row>
    <row r="97" spans="1:20" customFormat="1" ht="29.5" customHeight="1" x14ac:dyDescent="0.35">
      <c r="A97" s="42">
        <v>44253</v>
      </c>
      <c r="B97" s="77">
        <f t="shared" si="15"/>
        <v>2</v>
      </c>
      <c r="C97" s="79">
        <f t="shared" si="11"/>
        <v>2021</v>
      </c>
      <c r="D97" s="56" t="s">
        <v>363</v>
      </c>
      <c r="E97" s="35" t="s">
        <v>10</v>
      </c>
      <c r="F97" s="62" t="s">
        <v>29</v>
      </c>
      <c r="G97" s="63" t="s">
        <v>29</v>
      </c>
      <c r="H97" s="60" t="s">
        <v>47</v>
      </c>
      <c r="I97" s="17">
        <v>10</v>
      </c>
      <c r="J97" s="21" t="s">
        <v>0</v>
      </c>
      <c r="K97" s="12">
        <v>1408</v>
      </c>
      <c r="L97" s="93">
        <f t="shared" si="17"/>
        <v>14080</v>
      </c>
      <c r="M97" s="7">
        <f t="shared" si="14"/>
        <v>263430.5</v>
      </c>
      <c r="N97" s="74" t="s">
        <v>357</v>
      </c>
      <c r="O97" s="3">
        <f>6+2+2</f>
        <v>10</v>
      </c>
      <c r="P97" s="72">
        <f t="shared" si="12"/>
        <v>0</v>
      </c>
      <c r="Q97" s="23" t="s">
        <v>358</v>
      </c>
      <c r="R97" s="23"/>
    </row>
    <row r="98" spans="1:20" customFormat="1" ht="43.5" x14ac:dyDescent="0.35">
      <c r="A98" s="42">
        <v>44253</v>
      </c>
      <c r="B98" s="17">
        <f t="shared" si="15"/>
        <v>2</v>
      </c>
      <c r="C98" s="79">
        <f t="shared" si="11"/>
        <v>2021</v>
      </c>
      <c r="D98" s="17" t="s">
        <v>363</v>
      </c>
      <c r="E98" s="34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3">
        <v>198</v>
      </c>
      <c r="L98" s="93">
        <f t="shared" si="17"/>
        <v>2178</v>
      </c>
      <c r="M98" s="7">
        <f t="shared" si="14"/>
        <v>265608.5</v>
      </c>
      <c r="N98" s="91" t="s">
        <v>376</v>
      </c>
      <c r="O98" s="3">
        <v>11</v>
      </c>
      <c r="P98" s="72">
        <f t="shared" si="12"/>
        <v>0</v>
      </c>
      <c r="Q98" s="91" t="s">
        <v>377</v>
      </c>
      <c r="R98" s="23"/>
    </row>
    <row r="99" spans="1:20" customFormat="1" x14ac:dyDescent="0.35">
      <c r="A99" s="42">
        <v>44253</v>
      </c>
      <c r="B99" s="77">
        <f t="shared" ref="B99:B102" si="18">MONTH(A99)</f>
        <v>2</v>
      </c>
      <c r="C99" s="79">
        <f t="shared" ref="C99:C102" si="19">YEAR(A99)</f>
        <v>2021</v>
      </c>
      <c r="D99" s="56" t="s">
        <v>364</v>
      </c>
      <c r="E99" s="35" t="s">
        <v>10</v>
      </c>
      <c r="F99" s="62" t="s">
        <v>29</v>
      </c>
      <c r="G99" s="63" t="s">
        <v>29</v>
      </c>
      <c r="H99" s="60" t="s">
        <v>47</v>
      </c>
      <c r="I99" s="17">
        <v>10</v>
      </c>
      <c r="J99" s="21" t="s">
        <v>0</v>
      </c>
      <c r="K99" s="12">
        <v>1408</v>
      </c>
      <c r="L99" s="93">
        <f t="shared" ref="L99:L110" si="20">SUM(I99*K99)</f>
        <v>14080</v>
      </c>
      <c r="M99" s="7">
        <f t="shared" si="14"/>
        <v>279688.5</v>
      </c>
      <c r="N99" s="74" t="s">
        <v>380</v>
      </c>
      <c r="O99" s="3">
        <f>5+5</f>
        <v>10</v>
      </c>
      <c r="P99" s="72">
        <f t="shared" si="12"/>
        <v>0</v>
      </c>
      <c r="Q99" s="23" t="s">
        <v>381</v>
      </c>
      <c r="R99" s="23"/>
    </row>
    <row r="100" spans="1:20" customFormat="1" ht="29" x14ac:dyDescent="0.35">
      <c r="A100" s="42">
        <v>44263</v>
      </c>
      <c r="B100" s="77">
        <f t="shared" si="18"/>
        <v>3</v>
      </c>
      <c r="C100" s="79">
        <f t="shared" si="19"/>
        <v>2021</v>
      </c>
      <c r="D100" s="17">
        <v>18634</v>
      </c>
      <c r="E100" s="35" t="s">
        <v>365</v>
      </c>
      <c r="F100" s="62" t="s">
        <v>366</v>
      </c>
      <c r="G100" s="62" t="s">
        <v>373</v>
      </c>
      <c r="H100" s="60" t="s">
        <v>51</v>
      </c>
      <c r="I100" s="17">
        <v>20</v>
      </c>
      <c r="J100" s="21" t="s">
        <v>139</v>
      </c>
      <c r="K100" s="12">
        <v>42</v>
      </c>
      <c r="L100" s="93">
        <f t="shared" si="20"/>
        <v>840</v>
      </c>
      <c r="M100" s="7">
        <f t="shared" si="14"/>
        <v>280528.5</v>
      </c>
      <c r="N100" s="75"/>
      <c r="O100" s="3"/>
      <c r="P100" s="72">
        <f t="shared" si="12"/>
        <v>20</v>
      </c>
      <c r="Q100" s="23"/>
      <c r="R100" s="23"/>
    </row>
    <row r="101" spans="1:20" customFormat="1" x14ac:dyDescent="0.35">
      <c r="A101" s="42">
        <v>44277</v>
      </c>
      <c r="B101" s="77">
        <f t="shared" si="18"/>
        <v>3</v>
      </c>
      <c r="C101" s="79">
        <f t="shared" si="19"/>
        <v>2021</v>
      </c>
      <c r="D101" s="56" t="s">
        <v>367</v>
      </c>
      <c r="E101" s="35"/>
      <c r="F101" s="3" t="s">
        <v>16</v>
      </c>
      <c r="G101" s="3" t="s">
        <v>16</v>
      </c>
      <c r="H101" s="60" t="s">
        <v>51</v>
      </c>
      <c r="I101" s="17">
        <v>5</v>
      </c>
      <c r="J101" s="31" t="s">
        <v>18</v>
      </c>
      <c r="K101" s="12">
        <v>210</v>
      </c>
      <c r="L101" s="93">
        <f t="shared" si="20"/>
        <v>1050</v>
      </c>
      <c r="M101" s="7">
        <f t="shared" si="14"/>
        <v>281578.5</v>
      </c>
      <c r="N101" s="74" t="s">
        <v>382</v>
      </c>
      <c r="O101" s="3">
        <f>1</f>
        <v>1</v>
      </c>
      <c r="P101" s="72">
        <f t="shared" si="12"/>
        <v>4</v>
      </c>
      <c r="Q101" s="23" t="s">
        <v>408</v>
      </c>
      <c r="R101" s="23"/>
    </row>
    <row r="102" spans="1:20" customFormat="1" x14ac:dyDescent="0.35">
      <c r="A102" s="42">
        <v>44278</v>
      </c>
      <c r="B102" s="77">
        <f t="shared" si="18"/>
        <v>3</v>
      </c>
      <c r="C102" s="79">
        <f t="shared" si="19"/>
        <v>2021</v>
      </c>
      <c r="D102" s="17">
        <v>18674</v>
      </c>
      <c r="E102" s="35" t="s">
        <v>365</v>
      </c>
      <c r="F102" s="62" t="s">
        <v>369</v>
      </c>
      <c r="G102" s="62" t="s">
        <v>369</v>
      </c>
      <c r="H102" s="60" t="s">
        <v>51</v>
      </c>
      <c r="I102" s="17">
        <v>2</v>
      </c>
      <c r="J102" s="31" t="s">
        <v>371</v>
      </c>
      <c r="K102" s="12">
        <v>50</v>
      </c>
      <c r="L102" s="93">
        <f t="shared" si="20"/>
        <v>100</v>
      </c>
      <c r="M102" s="7">
        <f t="shared" si="14"/>
        <v>281678.5</v>
      </c>
      <c r="N102" s="74"/>
      <c r="O102" s="3"/>
      <c r="P102" s="72">
        <f t="shared" si="12"/>
        <v>2</v>
      </c>
      <c r="Q102" s="23"/>
      <c r="R102" s="23"/>
    </row>
    <row r="103" spans="1:20" customFormat="1" x14ac:dyDescent="0.35">
      <c r="A103" s="42">
        <v>44278</v>
      </c>
      <c r="B103" s="77">
        <f t="shared" ref="B103:B107" si="21">MONTH(A103)</f>
        <v>3</v>
      </c>
      <c r="C103" s="79">
        <f t="shared" ref="C103:C107" si="22">YEAR(A103)</f>
        <v>2021</v>
      </c>
      <c r="D103" s="17">
        <v>18674</v>
      </c>
      <c r="E103" s="35" t="s">
        <v>365</v>
      </c>
      <c r="F103" s="62" t="s">
        <v>370</v>
      </c>
      <c r="G103" s="62" t="s">
        <v>370</v>
      </c>
      <c r="H103" s="60" t="s">
        <v>51</v>
      </c>
      <c r="I103" s="17">
        <v>2</v>
      </c>
      <c r="J103" s="31" t="s">
        <v>371</v>
      </c>
      <c r="K103" s="12">
        <v>50</v>
      </c>
      <c r="L103" s="93">
        <f t="shared" si="20"/>
        <v>100</v>
      </c>
      <c r="M103" s="7">
        <f t="shared" si="14"/>
        <v>281778.5</v>
      </c>
      <c r="N103" s="74"/>
      <c r="O103" s="3"/>
      <c r="P103" s="72">
        <f t="shared" si="12"/>
        <v>2</v>
      </c>
      <c r="Q103" s="23"/>
      <c r="R103" s="23"/>
    </row>
    <row r="104" spans="1:20" customFormat="1" x14ac:dyDescent="0.35">
      <c r="A104" s="42">
        <v>44278</v>
      </c>
      <c r="B104" s="77">
        <f t="shared" si="21"/>
        <v>3</v>
      </c>
      <c r="C104" s="79">
        <f t="shared" si="22"/>
        <v>2021</v>
      </c>
      <c r="D104" s="56" t="s">
        <v>368</v>
      </c>
      <c r="E104" s="35" t="s">
        <v>362</v>
      </c>
      <c r="F104" s="62" t="s">
        <v>372</v>
      </c>
      <c r="G104" s="62" t="s">
        <v>372</v>
      </c>
      <c r="H104" s="60" t="s">
        <v>51</v>
      </c>
      <c r="I104" s="17">
        <v>4</v>
      </c>
      <c r="J104" s="31" t="s">
        <v>126</v>
      </c>
      <c r="K104" s="12">
        <v>305</v>
      </c>
      <c r="L104" s="93">
        <f t="shared" si="20"/>
        <v>1220</v>
      </c>
      <c r="M104" s="7">
        <f t="shared" si="14"/>
        <v>282998.5</v>
      </c>
      <c r="N104" s="74"/>
      <c r="O104" s="3"/>
      <c r="P104" s="72">
        <f t="shared" si="12"/>
        <v>4</v>
      </c>
      <c r="Q104" s="23"/>
      <c r="R104" s="23"/>
    </row>
    <row r="105" spans="1:20" customFormat="1" ht="29" x14ac:dyDescent="0.35">
      <c r="A105" s="42">
        <v>44279</v>
      </c>
      <c r="B105" s="77">
        <f t="shared" si="21"/>
        <v>3</v>
      </c>
      <c r="C105" s="79">
        <f t="shared" si="22"/>
        <v>2021</v>
      </c>
      <c r="D105" s="56" t="s">
        <v>388</v>
      </c>
      <c r="E105" s="35" t="s">
        <v>10</v>
      </c>
      <c r="F105" s="62" t="s">
        <v>232</v>
      </c>
      <c r="G105" s="62" t="s">
        <v>232</v>
      </c>
      <c r="H105" s="60" t="s">
        <v>51</v>
      </c>
      <c r="I105" s="17">
        <v>2</v>
      </c>
      <c r="J105" s="31" t="s">
        <v>126</v>
      </c>
      <c r="K105" s="12">
        <v>110</v>
      </c>
      <c r="L105" s="93">
        <f t="shared" si="20"/>
        <v>220</v>
      </c>
      <c r="M105" s="7">
        <f t="shared" si="14"/>
        <v>283218.5</v>
      </c>
      <c r="N105" s="75"/>
      <c r="O105" s="3"/>
      <c r="P105" s="72">
        <f t="shared" si="12"/>
        <v>2</v>
      </c>
      <c r="Q105" s="23"/>
      <c r="R105" s="23"/>
    </row>
    <row r="106" spans="1:20" customFormat="1" x14ac:dyDescent="0.35">
      <c r="A106" s="42">
        <v>44279</v>
      </c>
      <c r="B106" s="77">
        <f t="shared" si="21"/>
        <v>3</v>
      </c>
      <c r="C106" s="79">
        <f t="shared" si="22"/>
        <v>2021</v>
      </c>
      <c r="D106" s="56" t="s">
        <v>389</v>
      </c>
      <c r="E106" s="35" t="s">
        <v>10</v>
      </c>
      <c r="F106" s="62" t="s">
        <v>19</v>
      </c>
      <c r="G106" s="62" t="s">
        <v>19</v>
      </c>
      <c r="H106" s="60" t="s">
        <v>51</v>
      </c>
      <c r="I106" s="17">
        <v>16</v>
      </c>
      <c r="J106" s="31" t="s">
        <v>25</v>
      </c>
      <c r="K106" s="12">
        <v>80</v>
      </c>
      <c r="L106" s="93">
        <f t="shared" si="20"/>
        <v>1280</v>
      </c>
      <c r="M106" s="7">
        <f t="shared" si="14"/>
        <v>284498.5</v>
      </c>
      <c r="N106" s="75" t="s">
        <v>382</v>
      </c>
      <c r="O106" s="3">
        <v>1</v>
      </c>
      <c r="P106" s="72">
        <f t="shared" si="12"/>
        <v>15</v>
      </c>
      <c r="Q106" s="23" t="s">
        <v>383</v>
      </c>
      <c r="R106" s="23"/>
    </row>
    <row r="107" spans="1:20" customFormat="1" x14ac:dyDescent="0.35">
      <c r="A107" s="42">
        <v>44279</v>
      </c>
      <c r="B107" s="77">
        <f t="shared" si="21"/>
        <v>3</v>
      </c>
      <c r="C107" s="79">
        <f t="shared" si="22"/>
        <v>2021</v>
      </c>
      <c r="D107" s="56" t="s">
        <v>389</v>
      </c>
      <c r="E107" s="35" t="s">
        <v>10</v>
      </c>
      <c r="F107" s="62" t="s">
        <v>296</v>
      </c>
      <c r="G107" s="62" t="s">
        <v>296</v>
      </c>
      <c r="H107" s="60" t="s">
        <v>51</v>
      </c>
      <c r="I107" s="17">
        <v>8</v>
      </c>
      <c r="J107" s="31" t="s">
        <v>25</v>
      </c>
      <c r="K107" s="12">
        <v>60</v>
      </c>
      <c r="L107" s="93">
        <f t="shared" si="20"/>
        <v>480</v>
      </c>
      <c r="M107" s="7">
        <f t="shared" si="14"/>
        <v>284978.5</v>
      </c>
      <c r="N107" s="74"/>
      <c r="O107" s="3"/>
      <c r="P107" s="72">
        <f t="shared" si="12"/>
        <v>8</v>
      </c>
      <c r="Q107" s="23"/>
      <c r="R107" s="23"/>
    </row>
    <row r="108" spans="1:20" s="90" customFormat="1" ht="29" x14ac:dyDescent="0.35">
      <c r="A108" s="42">
        <v>44284</v>
      </c>
      <c r="B108" s="77">
        <f t="shared" ref="B108:B110" si="23">MONTH(A108)</f>
        <v>3</v>
      </c>
      <c r="C108" s="79">
        <f t="shared" ref="C108:C110" si="24">YEAR(A108)</f>
        <v>2021</v>
      </c>
      <c r="D108" s="56" t="s">
        <v>398</v>
      </c>
      <c r="E108" s="35" t="s">
        <v>10</v>
      </c>
      <c r="F108" s="62" t="s">
        <v>147</v>
      </c>
      <c r="G108" s="63" t="s">
        <v>181</v>
      </c>
      <c r="H108" s="102" t="s">
        <v>47</v>
      </c>
      <c r="I108" s="103">
        <v>16</v>
      </c>
      <c r="J108" s="102" t="s">
        <v>1</v>
      </c>
      <c r="K108" s="102">
        <v>394.2</v>
      </c>
      <c r="L108" s="104">
        <f t="shared" si="20"/>
        <v>6307.2</v>
      </c>
      <c r="M108" s="7">
        <f t="shared" si="14"/>
        <v>291285.7</v>
      </c>
      <c r="N108" s="102"/>
      <c r="O108" s="102"/>
      <c r="P108" s="106">
        <f t="shared" si="12"/>
        <v>16</v>
      </c>
      <c r="Q108" s="102"/>
      <c r="R108" s="107"/>
      <c r="S108" s="108"/>
      <c r="T108" s="108"/>
    </row>
    <row r="109" spans="1:20" s="90" customFormat="1" ht="29" x14ac:dyDescent="0.35">
      <c r="A109" s="42">
        <v>44284</v>
      </c>
      <c r="B109" s="77">
        <f t="shared" si="23"/>
        <v>3</v>
      </c>
      <c r="C109" s="79">
        <f t="shared" si="24"/>
        <v>2021</v>
      </c>
      <c r="D109" s="56" t="s">
        <v>397</v>
      </c>
      <c r="E109" s="35" t="s">
        <v>10</v>
      </c>
      <c r="F109" s="46" t="s">
        <v>93</v>
      </c>
      <c r="G109" s="49" t="s">
        <v>178</v>
      </c>
      <c r="H109" s="102" t="s">
        <v>47</v>
      </c>
      <c r="I109" s="103">
        <v>5</v>
      </c>
      <c r="J109" s="102" t="s">
        <v>1</v>
      </c>
      <c r="K109" s="102">
        <v>219</v>
      </c>
      <c r="L109" s="104">
        <f t="shared" si="20"/>
        <v>1095</v>
      </c>
      <c r="M109" s="7">
        <f t="shared" si="14"/>
        <v>292380.7</v>
      </c>
      <c r="N109" s="102"/>
      <c r="O109" s="102"/>
      <c r="P109" s="106">
        <f t="shared" si="12"/>
        <v>5</v>
      </c>
      <c r="Q109" s="102"/>
      <c r="R109" s="107"/>
      <c r="S109" s="108"/>
      <c r="T109" s="108"/>
    </row>
    <row r="110" spans="1:20" ht="29" x14ac:dyDescent="0.35">
      <c r="A110" s="109">
        <v>44285</v>
      </c>
      <c r="B110" s="110">
        <f t="shared" si="23"/>
        <v>3</v>
      </c>
      <c r="C110" s="111">
        <f t="shared" si="24"/>
        <v>2021</v>
      </c>
      <c r="D110" s="113" t="s">
        <v>399</v>
      </c>
      <c r="E110" s="112" t="s">
        <v>10</v>
      </c>
      <c r="F110" s="114" t="s">
        <v>402</v>
      </c>
      <c r="G110" s="114" t="s">
        <v>402</v>
      </c>
      <c r="H110" s="102" t="s">
        <v>51</v>
      </c>
      <c r="I110" s="103">
        <v>2</v>
      </c>
      <c r="J110" s="102" t="s">
        <v>0</v>
      </c>
      <c r="K110" s="102">
        <v>1620</v>
      </c>
      <c r="L110" s="104">
        <f t="shared" si="20"/>
        <v>3240</v>
      </c>
      <c r="M110" s="7">
        <f t="shared" si="14"/>
        <v>295620.7</v>
      </c>
      <c r="N110" s="119" t="s">
        <v>401</v>
      </c>
      <c r="O110" s="102">
        <v>2</v>
      </c>
      <c r="P110" s="106">
        <f t="shared" si="12"/>
        <v>0</v>
      </c>
      <c r="Q110" s="102" t="s">
        <v>400</v>
      </c>
      <c r="R110" s="107"/>
    </row>
    <row r="111" spans="1:20" x14ac:dyDescent="0.35">
      <c r="A111" s="109"/>
      <c r="B111" s="110"/>
      <c r="C111" s="111"/>
      <c r="D111" s="103"/>
      <c r="E111" s="112"/>
      <c r="F111" s="102"/>
      <c r="G111" s="102"/>
      <c r="H111" s="102"/>
      <c r="I111" s="103"/>
      <c r="J111" s="102"/>
      <c r="K111" s="102"/>
      <c r="L111" s="104"/>
      <c r="M111" s="105"/>
      <c r="N111" s="102"/>
      <c r="O111" s="102"/>
      <c r="P111" s="106"/>
      <c r="Q111" s="102"/>
      <c r="R111" s="107"/>
    </row>
    <row r="112" spans="1:20" x14ac:dyDescent="0.35">
      <c r="A112" s="109"/>
      <c r="B112" s="110"/>
      <c r="C112" s="111"/>
      <c r="D112" s="103"/>
      <c r="E112" s="112"/>
      <c r="F112" s="102"/>
      <c r="G112" s="102"/>
      <c r="H112" s="102"/>
      <c r="I112" s="103"/>
      <c r="J112" s="102"/>
      <c r="K112" s="102"/>
      <c r="L112" s="104"/>
      <c r="M112" s="105"/>
      <c r="N112" s="102"/>
      <c r="O112" s="102"/>
      <c r="P112" s="106"/>
      <c r="Q112" s="102"/>
      <c r="R112" s="107"/>
    </row>
    <row r="113" spans="1:18" x14ac:dyDescent="0.35">
      <c r="A113" s="109"/>
      <c r="B113" s="110"/>
      <c r="C113" s="111"/>
      <c r="D113" s="103"/>
      <c r="E113" s="112"/>
      <c r="F113" s="102"/>
      <c r="G113" s="102"/>
      <c r="H113" s="102"/>
      <c r="I113" s="103"/>
      <c r="J113" s="102"/>
      <c r="K113" s="102"/>
      <c r="L113" s="104"/>
      <c r="M113" s="105"/>
      <c r="N113" s="102"/>
      <c r="O113" s="102"/>
      <c r="P113" s="106"/>
      <c r="Q113" s="102"/>
      <c r="R113" s="107"/>
    </row>
    <row r="114" spans="1:18" x14ac:dyDescent="0.35">
      <c r="A114" s="103"/>
      <c r="B114" s="110"/>
      <c r="C114" s="115"/>
      <c r="D114" s="103"/>
      <c r="E114" s="102"/>
      <c r="F114" s="102"/>
      <c r="G114" s="102"/>
      <c r="H114" s="102"/>
      <c r="I114" s="103"/>
      <c r="J114" s="102"/>
      <c r="K114" s="102"/>
      <c r="L114" s="116"/>
      <c r="M114" s="105"/>
      <c r="N114" s="102"/>
      <c r="O114" s="102"/>
      <c r="P114" s="102"/>
      <c r="Q114" s="102"/>
      <c r="R114" s="102"/>
    </row>
  </sheetData>
  <phoneticPr fontId="3" type="noConversion"/>
  <pageMargins left="0" right="0" top="0" bottom="0" header="0.11811023622047245" footer="0"/>
  <pageSetup scale="7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431800</xdr:colOff>
                <xdr:row>13</xdr:row>
                <xdr:rowOff>412750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584200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24</xdr:row>
                <xdr:rowOff>171450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292100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323850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12700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412750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171450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38</xdr:row>
                <xdr:rowOff>177800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323850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419100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495300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501650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412750</xdr:colOff>
                <xdr:row>52</xdr:row>
                <xdr:rowOff>412750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342900</xdr:colOff>
                <xdr:row>54</xdr:row>
                <xdr:rowOff>330200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431800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368300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330200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292100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355600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368300</xdr:colOff>
                <xdr:row>67</xdr:row>
                <xdr:rowOff>577850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368300</xdr:colOff>
                <xdr:row>68</xdr:row>
                <xdr:rowOff>406400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342900</xdr:colOff>
                <xdr:row>69</xdr:row>
                <xdr:rowOff>285750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171450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419100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95250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298450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393700</xdr:colOff>
                <xdr:row>85</xdr:row>
                <xdr:rowOff>6350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425450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342900</xdr:colOff>
                <xdr:row>92</xdr:row>
                <xdr:rowOff>298450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342900</xdr:colOff>
                <xdr:row>94</xdr:row>
                <xdr:rowOff>25400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292100</xdr:colOff>
                <xdr:row>95</xdr:row>
                <xdr:rowOff>158750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368300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342900</xdr:colOff>
                <xdr:row>99</xdr:row>
                <xdr:rowOff>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171450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266700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285750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342900</xdr:colOff>
                <xdr:row>26</xdr:row>
                <xdr:rowOff>304800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165100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361950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106</xdr:row>
                <xdr:rowOff>165100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330200</xdr:colOff>
                <xdr:row>107</xdr:row>
                <xdr:rowOff>298450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292100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368300</xdr:colOff>
                <xdr:row>109</xdr:row>
                <xdr:rowOff>317500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H172"/>
  <sheetViews>
    <sheetView tabSelected="1" topLeftCell="A154" workbookViewId="0">
      <selection activeCell="H173" sqref="H173"/>
    </sheetView>
  </sheetViews>
  <sheetFormatPr defaultRowHeight="14.5" x14ac:dyDescent="0.35"/>
  <cols>
    <col min="1" max="4" width="12.7265625" customWidth="1"/>
    <col min="5" max="5" width="54.08984375" bestFit="1" customWidth="1"/>
    <col min="6" max="6" width="15.08984375" bestFit="1" customWidth="1"/>
    <col min="7" max="7" width="15.26953125" bestFit="1" customWidth="1"/>
    <col min="8" max="8" width="18.6328125" bestFit="1" customWidth="1"/>
    <col min="9" max="9" width="12.7265625" customWidth="1"/>
    <col min="10" max="10" width="12.54296875" bestFit="1" customWidth="1"/>
  </cols>
  <sheetData>
    <row r="3" spans="1:8" x14ac:dyDescent="0.35">
      <c r="F3" s="51" t="s">
        <v>191</v>
      </c>
    </row>
    <row r="4" spans="1:8" x14ac:dyDescent="0.35">
      <c r="A4" s="51" t="s">
        <v>306</v>
      </c>
      <c r="B4" s="51" t="s">
        <v>113</v>
      </c>
      <c r="C4" s="51" t="s">
        <v>11</v>
      </c>
      <c r="D4" s="51" t="s">
        <v>84</v>
      </c>
      <c r="E4" s="51" t="s">
        <v>179</v>
      </c>
      <c r="F4" t="s">
        <v>192</v>
      </c>
      <c r="G4" t="s">
        <v>304</v>
      </c>
      <c r="H4" t="s">
        <v>305</v>
      </c>
    </row>
    <row r="5" spans="1:8" x14ac:dyDescent="0.35">
      <c r="A5" t="s">
        <v>302</v>
      </c>
      <c r="B5">
        <v>6</v>
      </c>
      <c r="C5" t="s">
        <v>10</v>
      </c>
      <c r="D5" t="s">
        <v>74</v>
      </c>
      <c r="E5" t="s">
        <v>19</v>
      </c>
      <c r="F5" s="83">
        <v>12</v>
      </c>
      <c r="G5" s="83">
        <v>77.5</v>
      </c>
      <c r="H5" s="83">
        <v>930</v>
      </c>
    </row>
    <row r="6" spans="1:8" x14ac:dyDescent="0.35">
      <c r="E6" t="s">
        <v>178</v>
      </c>
      <c r="F6" s="83">
        <v>16</v>
      </c>
      <c r="G6" s="83">
        <v>253.8</v>
      </c>
      <c r="H6" s="83">
        <v>4060.8</v>
      </c>
    </row>
    <row r="7" spans="1:8" x14ac:dyDescent="0.35">
      <c r="E7" t="s">
        <v>17</v>
      </c>
      <c r="F7" s="83">
        <v>2</v>
      </c>
      <c r="G7" s="83">
        <v>176</v>
      </c>
      <c r="H7" s="83">
        <v>352</v>
      </c>
    </row>
    <row r="8" spans="1:8" x14ac:dyDescent="0.35">
      <c r="E8" t="s">
        <v>15</v>
      </c>
      <c r="F8" s="83">
        <v>1</v>
      </c>
      <c r="G8" s="83">
        <v>1181.25</v>
      </c>
      <c r="H8" s="83">
        <v>1181.25</v>
      </c>
    </row>
    <row r="9" spans="1:8" x14ac:dyDescent="0.35">
      <c r="D9" s="80" t="s">
        <v>308</v>
      </c>
      <c r="E9" s="80"/>
      <c r="F9" s="89">
        <v>31</v>
      </c>
      <c r="G9" s="89">
        <v>1688.55</v>
      </c>
      <c r="H9" s="89">
        <v>6524.05</v>
      </c>
    </row>
    <row r="10" spans="1:8" x14ac:dyDescent="0.35">
      <c r="C10" s="87" t="s">
        <v>307</v>
      </c>
      <c r="D10" s="87"/>
      <c r="E10" s="87"/>
      <c r="F10" s="88">
        <v>31</v>
      </c>
      <c r="G10" s="88">
        <v>1688.55</v>
      </c>
      <c r="H10" s="88">
        <v>6524.05</v>
      </c>
    </row>
    <row r="11" spans="1:8" x14ac:dyDescent="0.35">
      <c r="B11" s="53" t="s">
        <v>183</v>
      </c>
      <c r="C11" s="53"/>
      <c r="D11" s="53"/>
      <c r="E11" s="53"/>
      <c r="F11" s="84">
        <v>31</v>
      </c>
      <c r="G11" s="84">
        <v>1688.55</v>
      </c>
      <c r="H11" s="84">
        <v>6524.05</v>
      </c>
    </row>
    <row r="12" spans="1:8" x14ac:dyDescent="0.35">
      <c r="B12">
        <v>7</v>
      </c>
      <c r="C12" t="s">
        <v>10</v>
      </c>
      <c r="D12" t="s">
        <v>75</v>
      </c>
      <c r="E12" t="s">
        <v>19</v>
      </c>
      <c r="F12" s="83">
        <v>20</v>
      </c>
      <c r="G12" s="83">
        <v>77.5</v>
      </c>
      <c r="H12" s="83">
        <v>1550</v>
      </c>
    </row>
    <row r="13" spans="1:8" x14ac:dyDescent="0.35">
      <c r="E13" t="s">
        <v>177</v>
      </c>
      <c r="F13" s="83">
        <v>20</v>
      </c>
      <c r="G13" s="83">
        <v>173.9</v>
      </c>
      <c r="H13" s="83">
        <v>3478</v>
      </c>
    </row>
    <row r="14" spans="1:8" x14ac:dyDescent="0.35">
      <c r="E14" t="s">
        <v>29</v>
      </c>
      <c r="F14" s="83">
        <v>4</v>
      </c>
      <c r="G14" s="83">
        <v>1155</v>
      </c>
      <c r="H14" s="83">
        <v>4620</v>
      </c>
    </row>
    <row r="15" spans="1:8" x14ac:dyDescent="0.35">
      <c r="E15" t="s">
        <v>28</v>
      </c>
      <c r="F15" s="83">
        <v>40</v>
      </c>
      <c r="G15" s="83">
        <v>17.5</v>
      </c>
      <c r="H15" s="83">
        <v>700</v>
      </c>
    </row>
    <row r="16" spans="1:8" x14ac:dyDescent="0.35">
      <c r="D16" s="80" t="s">
        <v>309</v>
      </c>
      <c r="E16" s="80"/>
      <c r="F16" s="89">
        <v>84</v>
      </c>
      <c r="G16" s="89">
        <v>1423.9</v>
      </c>
      <c r="H16" s="89">
        <v>10348</v>
      </c>
    </row>
    <row r="17" spans="2:8" x14ac:dyDescent="0.35">
      <c r="D17" t="s">
        <v>76</v>
      </c>
      <c r="E17" t="s">
        <v>31</v>
      </c>
      <c r="F17" s="83">
        <v>2</v>
      </c>
      <c r="G17" s="83">
        <v>1155</v>
      </c>
      <c r="H17" s="83">
        <v>2310</v>
      </c>
    </row>
    <row r="18" spans="2:8" x14ac:dyDescent="0.35">
      <c r="E18" t="s">
        <v>29</v>
      </c>
      <c r="F18" s="83">
        <v>8</v>
      </c>
      <c r="G18" s="83">
        <v>1155</v>
      </c>
      <c r="H18" s="83">
        <v>9240</v>
      </c>
    </row>
    <row r="19" spans="2:8" x14ac:dyDescent="0.35">
      <c r="D19" s="80" t="s">
        <v>310</v>
      </c>
      <c r="E19" s="80"/>
      <c r="F19" s="89">
        <v>10</v>
      </c>
      <c r="G19" s="89">
        <v>2310</v>
      </c>
      <c r="H19" s="89">
        <v>11550</v>
      </c>
    </row>
    <row r="20" spans="2:8" x14ac:dyDescent="0.35">
      <c r="D20" t="s">
        <v>77</v>
      </c>
      <c r="E20" t="s">
        <v>16</v>
      </c>
      <c r="F20" s="83">
        <v>10</v>
      </c>
      <c r="G20" s="83">
        <v>172</v>
      </c>
      <c r="H20" s="83">
        <v>1720</v>
      </c>
    </row>
    <row r="21" spans="2:8" x14ac:dyDescent="0.35">
      <c r="E21" t="s">
        <v>15</v>
      </c>
      <c r="F21" s="83">
        <v>1</v>
      </c>
      <c r="G21" s="83">
        <v>1181.25</v>
      </c>
      <c r="H21" s="83">
        <v>1181.25</v>
      </c>
    </row>
    <row r="22" spans="2:8" x14ac:dyDescent="0.35">
      <c r="E22" t="s">
        <v>14</v>
      </c>
      <c r="F22" s="83">
        <v>2</v>
      </c>
      <c r="G22" s="83">
        <v>1181.25</v>
      </c>
      <c r="H22" s="83">
        <v>2362.5</v>
      </c>
    </row>
    <row r="23" spans="2:8" x14ac:dyDescent="0.35">
      <c r="D23" s="80" t="s">
        <v>311</v>
      </c>
      <c r="E23" s="80"/>
      <c r="F23" s="89">
        <v>13</v>
      </c>
      <c r="G23" s="89">
        <v>2534.5</v>
      </c>
      <c r="H23" s="89">
        <v>5263.75</v>
      </c>
    </row>
    <row r="24" spans="2:8" x14ac:dyDescent="0.35">
      <c r="D24" t="s">
        <v>78</v>
      </c>
      <c r="E24" t="s">
        <v>33</v>
      </c>
      <c r="F24" s="83">
        <v>1</v>
      </c>
      <c r="G24" s="83">
        <v>825</v>
      </c>
      <c r="H24" s="83">
        <v>825</v>
      </c>
    </row>
    <row r="25" spans="2:8" x14ac:dyDescent="0.35">
      <c r="D25" s="80" t="s">
        <v>312</v>
      </c>
      <c r="E25" s="80"/>
      <c r="F25" s="89">
        <v>1</v>
      </c>
      <c r="G25" s="89">
        <v>825</v>
      </c>
      <c r="H25" s="89">
        <v>825</v>
      </c>
    </row>
    <row r="26" spans="2:8" x14ac:dyDescent="0.35">
      <c r="C26" s="87" t="s">
        <v>307</v>
      </c>
      <c r="D26" s="87"/>
      <c r="E26" s="87"/>
      <c r="F26" s="88">
        <v>108</v>
      </c>
      <c r="G26" s="88">
        <v>7093.4</v>
      </c>
      <c r="H26" s="88">
        <v>27986.75</v>
      </c>
    </row>
    <row r="27" spans="2:8" x14ac:dyDescent="0.35">
      <c r="B27" s="53" t="s">
        <v>188</v>
      </c>
      <c r="C27" s="53"/>
      <c r="D27" s="53"/>
      <c r="E27" s="53"/>
      <c r="F27" s="84">
        <v>108</v>
      </c>
      <c r="G27" s="84">
        <v>7093.4</v>
      </c>
      <c r="H27" s="84">
        <v>27986.75</v>
      </c>
    </row>
    <row r="28" spans="2:8" x14ac:dyDescent="0.35">
      <c r="B28">
        <v>8</v>
      </c>
      <c r="C28" t="s">
        <v>10</v>
      </c>
      <c r="D28" t="s">
        <v>81</v>
      </c>
      <c r="E28" t="s">
        <v>64</v>
      </c>
      <c r="F28" s="83">
        <v>10</v>
      </c>
      <c r="G28" s="83">
        <v>1155</v>
      </c>
      <c r="H28" s="83">
        <v>11550</v>
      </c>
    </row>
    <row r="29" spans="2:8" x14ac:dyDescent="0.35">
      <c r="D29" s="80" t="s">
        <v>313</v>
      </c>
      <c r="E29" s="80"/>
      <c r="F29" s="89">
        <v>10</v>
      </c>
      <c r="G29" s="89">
        <v>1155</v>
      </c>
      <c r="H29" s="89">
        <v>11550</v>
      </c>
    </row>
    <row r="30" spans="2:8" x14ac:dyDescent="0.35">
      <c r="D30" t="s">
        <v>82</v>
      </c>
      <c r="E30" t="s">
        <v>63</v>
      </c>
      <c r="F30" s="83">
        <v>1</v>
      </c>
      <c r="G30" s="83">
        <v>345</v>
      </c>
      <c r="H30" s="83">
        <v>345</v>
      </c>
    </row>
    <row r="31" spans="2:8" x14ac:dyDescent="0.35">
      <c r="E31" t="s">
        <v>29</v>
      </c>
      <c r="F31" s="83">
        <v>5</v>
      </c>
      <c r="G31" s="83">
        <v>1155</v>
      </c>
      <c r="H31" s="83">
        <v>5775</v>
      </c>
    </row>
    <row r="32" spans="2:8" x14ac:dyDescent="0.35">
      <c r="D32" s="80" t="s">
        <v>314</v>
      </c>
      <c r="E32" s="80"/>
      <c r="F32" s="89">
        <v>6</v>
      </c>
      <c r="G32" s="89">
        <v>1500</v>
      </c>
      <c r="H32" s="89">
        <v>6120</v>
      </c>
    </row>
    <row r="33" spans="2:8" x14ac:dyDescent="0.35">
      <c r="D33" t="s">
        <v>108</v>
      </c>
      <c r="E33" t="s">
        <v>181</v>
      </c>
      <c r="F33" s="83">
        <v>4</v>
      </c>
      <c r="G33" s="83">
        <v>253.69</v>
      </c>
      <c r="H33" s="83">
        <v>1015.2</v>
      </c>
    </row>
    <row r="34" spans="2:8" x14ac:dyDescent="0.35">
      <c r="D34" s="80" t="s">
        <v>315</v>
      </c>
      <c r="E34" s="80"/>
      <c r="F34" s="89">
        <v>4</v>
      </c>
      <c r="G34" s="89">
        <v>253.69</v>
      </c>
      <c r="H34" s="89">
        <v>1015.2</v>
      </c>
    </row>
    <row r="35" spans="2:8" x14ac:dyDescent="0.35">
      <c r="D35" t="s">
        <v>79</v>
      </c>
      <c r="E35" t="s">
        <v>29</v>
      </c>
      <c r="F35" s="83">
        <v>5</v>
      </c>
      <c r="G35" s="83">
        <v>1155</v>
      </c>
      <c r="H35" s="83">
        <v>5775</v>
      </c>
    </row>
    <row r="36" spans="2:8" x14ac:dyDescent="0.35">
      <c r="D36" s="80" t="s">
        <v>316</v>
      </c>
      <c r="E36" s="80"/>
      <c r="F36" s="89">
        <v>5</v>
      </c>
      <c r="G36" s="89">
        <v>1155</v>
      </c>
      <c r="H36" s="89">
        <v>5775</v>
      </c>
    </row>
    <row r="37" spans="2:8" x14ac:dyDescent="0.35">
      <c r="D37" t="s">
        <v>80</v>
      </c>
      <c r="E37" t="s">
        <v>55</v>
      </c>
      <c r="F37" s="83">
        <v>2</v>
      </c>
      <c r="G37" s="83">
        <v>172</v>
      </c>
      <c r="H37" s="83">
        <v>344</v>
      </c>
    </row>
    <row r="38" spans="2:8" x14ac:dyDescent="0.35">
      <c r="D38" s="80" t="s">
        <v>317</v>
      </c>
      <c r="E38" s="80"/>
      <c r="F38" s="89">
        <v>2</v>
      </c>
      <c r="G38" s="89">
        <v>172</v>
      </c>
      <c r="H38" s="89">
        <v>344</v>
      </c>
    </row>
    <row r="39" spans="2:8" x14ac:dyDescent="0.35">
      <c r="D39" t="s">
        <v>387</v>
      </c>
      <c r="E39" t="s">
        <v>17</v>
      </c>
      <c r="F39" s="83">
        <v>4</v>
      </c>
      <c r="G39" s="83">
        <v>176</v>
      </c>
      <c r="H39" s="83">
        <v>704</v>
      </c>
    </row>
    <row r="40" spans="2:8" x14ac:dyDescent="0.35">
      <c r="D40" s="80" t="s">
        <v>390</v>
      </c>
      <c r="E40" s="80"/>
      <c r="F40" s="89">
        <v>4</v>
      </c>
      <c r="G40" s="89">
        <v>176</v>
      </c>
      <c r="H40" s="89">
        <v>704</v>
      </c>
    </row>
    <row r="41" spans="2:8" x14ac:dyDescent="0.35">
      <c r="C41" s="87" t="s">
        <v>307</v>
      </c>
      <c r="D41" s="87"/>
      <c r="E41" s="87"/>
      <c r="F41" s="88">
        <v>31</v>
      </c>
      <c r="G41" s="88">
        <v>4411.6900000000005</v>
      </c>
      <c r="H41" s="88">
        <v>25508.2</v>
      </c>
    </row>
    <row r="42" spans="2:8" x14ac:dyDescent="0.35">
      <c r="B42" s="53" t="s">
        <v>186</v>
      </c>
      <c r="C42" s="53"/>
      <c r="D42" s="53"/>
      <c r="E42" s="53"/>
      <c r="F42" s="84">
        <v>31</v>
      </c>
      <c r="G42" s="84">
        <v>4411.6900000000005</v>
      </c>
      <c r="H42" s="84">
        <v>25508.2</v>
      </c>
    </row>
    <row r="43" spans="2:8" x14ac:dyDescent="0.35">
      <c r="B43">
        <v>9</v>
      </c>
      <c r="C43" t="s">
        <v>10</v>
      </c>
      <c r="D43" t="s">
        <v>83</v>
      </c>
      <c r="E43" t="s">
        <v>33</v>
      </c>
      <c r="F43" s="83">
        <v>1</v>
      </c>
      <c r="G43" s="83">
        <v>900</v>
      </c>
      <c r="H43" s="83">
        <v>900</v>
      </c>
    </row>
    <row r="44" spans="2:8" x14ac:dyDescent="0.35">
      <c r="D44" s="80" t="s">
        <v>318</v>
      </c>
      <c r="E44" s="80"/>
      <c r="F44" s="89">
        <v>1</v>
      </c>
      <c r="G44" s="89">
        <v>900</v>
      </c>
      <c r="H44" s="89">
        <v>900</v>
      </c>
    </row>
    <row r="45" spans="2:8" x14ac:dyDescent="0.35">
      <c r="D45" t="s">
        <v>107</v>
      </c>
      <c r="E45" t="s">
        <v>19</v>
      </c>
      <c r="F45" s="83">
        <v>20</v>
      </c>
      <c r="G45" s="83">
        <v>77.5</v>
      </c>
      <c r="H45" s="83">
        <v>1550</v>
      </c>
    </row>
    <row r="46" spans="2:8" x14ac:dyDescent="0.35">
      <c r="E46" t="s">
        <v>16</v>
      </c>
      <c r="F46" s="83">
        <v>20</v>
      </c>
      <c r="G46" s="83">
        <v>168</v>
      </c>
      <c r="H46" s="83">
        <v>3360</v>
      </c>
    </row>
    <row r="47" spans="2:8" x14ac:dyDescent="0.35">
      <c r="D47" s="80" t="s">
        <v>319</v>
      </c>
      <c r="E47" s="80"/>
      <c r="F47" s="89">
        <v>40</v>
      </c>
      <c r="G47" s="89">
        <v>245.5</v>
      </c>
      <c r="H47" s="89">
        <v>4910</v>
      </c>
    </row>
    <row r="48" spans="2:8" x14ac:dyDescent="0.35">
      <c r="D48" t="s">
        <v>106</v>
      </c>
      <c r="E48" t="s">
        <v>274</v>
      </c>
      <c r="F48" s="83">
        <v>1</v>
      </c>
      <c r="G48" s="83">
        <v>300</v>
      </c>
      <c r="H48" s="83">
        <v>300</v>
      </c>
    </row>
    <row r="49" spans="2:8" x14ac:dyDescent="0.35">
      <c r="E49" t="s">
        <v>29</v>
      </c>
      <c r="F49" s="83">
        <v>5</v>
      </c>
      <c r="G49" s="83">
        <v>1122</v>
      </c>
      <c r="H49" s="83">
        <v>5610</v>
      </c>
    </row>
    <row r="50" spans="2:8" x14ac:dyDescent="0.35">
      <c r="D50" s="80" t="s">
        <v>320</v>
      </c>
      <c r="E50" s="80"/>
      <c r="F50" s="89">
        <v>6</v>
      </c>
      <c r="G50" s="89">
        <v>1422</v>
      </c>
      <c r="H50" s="89">
        <v>5910</v>
      </c>
    </row>
    <row r="51" spans="2:8" x14ac:dyDescent="0.35">
      <c r="D51" t="s">
        <v>85</v>
      </c>
      <c r="E51" t="s">
        <v>181</v>
      </c>
      <c r="F51" s="83">
        <v>6</v>
      </c>
      <c r="G51" s="83">
        <v>253.8</v>
      </c>
      <c r="H51" s="83">
        <v>1522.8000000000002</v>
      </c>
    </row>
    <row r="52" spans="2:8" x14ac:dyDescent="0.35">
      <c r="E52" t="s">
        <v>178</v>
      </c>
      <c r="F52" s="83">
        <v>6</v>
      </c>
      <c r="G52" s="83">
        <v>253.8</v>
      </c>
      <c r="H52" s="83">
        <v>1522.8000000000002</v>
      </c>
    </row>
    <row r="53" spans="2:8" x14ac:dyDescent="0.35">
      <c r="E53" t="s">
        <v>16</v>
      </c>
      <c r="F53" s="83">
        <v>10</v>
      </c>
      <c r="G53" s="83">
        <v>168</v>
      </c>
      <c r="H53" s="83">
        <v>1680</v>
      </c>
    </row>
    <row r="54" spans="2:8" x14ac:dyDescent="0.35">
      <c r="E54" t="s">
        <v>31</v>
      </c>
      <c r="F54" s="83">
        <v>2</v>
      </c>
      <c r="G54" s="83">
        <v>1111</v>
      </c>
      <c r="H54" s="83">
        <v>2222</v>
      </c>
    </row>
    <row r="55" spans="2:8" x14ac:dyDescent="0.35">
      <c r="E55" t="s">
        <v>29</v>
      </c>
      <c r="F55" s="83">
        <v>10</v>
      </c>
      <c r="G55" s="83">
        <v>1111</v>
      </c>
      <c r="H55" s="83">
        <v>11110</v>
      </c>
    </row>
    <row r="56" spans="2:8" x14ac:dyDescent="0.35">
      <c r="D56" s="80" t="s">
        <v>321</v>
      </c>
      <c r="E56" s="80"/>
      <c r="F56" s="89">
        <v>34</v>
      </c>
      <c r="G56" s="89">
        <v>2897.6</v>
      </c>
      <c r="H56" s="89">
        <v>18057.599999999999</v>
      </c>
    </row>
    <row r="57" spans="2:8" x14ac:dyDescent="0.35">
      <c r="C57" s="87" t="s">
        <v>307</v>
      </c>
      <c r="D57" s="87"/>
      <c r="E57" s="87"/>
      <c r="F57" s="88">
        <v>81</v>
      </c>
      <c r="G57" s="88">
        <v>5465.1</v>
      </c>
      <c r="H57" s="88">
        <v>29777.599999999999</v>
      </c>
    </row>
    <row r="58" spans="2:8" x14ac:dyDescent="0.35">
      <c r="B58" s="53" t="s">
        <v>184</v>
      </c>
      <c r="C58" s="53"/>
      <c r="D58" s="53"/>
      <c r="E58" s="53"/>
      <c r="F58" s="84">
        <v>81</v>
      </c>
      <c r="G58" s="84">
        <v>5465.1</v>
      </c>
      <c r="H58" s="84">
        <v>29777.599999999999</v>
      </c>
    </row>
    <row r="59" spans="2:8" x14ac:dyDescent="0.35">
      <c r="B59">
        <v>10</v>
      </c>
      <c r="C59" t="s">
        <v>10</v>
      </c>
      <c r="D59" t="s">
        <v>149</v>
      </c>
      <c r="E59" t="s">
        <v>181</v>
      </c>
      <c r="F59" s="83">
        <v>15</v>
      </c>
      <c r="G59" s="83">
        <v>253.8</v>
      </c>
      <c r="H59" s="83">
        <v>3807</v>
      </c>
    </row>
    <row r="60" spans="2:8" x14ac:dyDescent="0.35">
      <c r="E60" t="s">
        <v>177</v>
      </c>
      <c r="F60" s="83">
        <v>20</v>
      </c>
      <c r="G60" s="83">
        <v>173.9</v>
      </c>
      <c r="H60" s="83">
        <v>3478</v>
      </c>
    </row>
    <row r="61" spans="2:8" x14ac:dyDescent="0.35">
      <c r="E61" t="s">
        <v>178</v>
      </c>
      <c r="F61" s="83">
        <v>20</v>
      </c>
      <c r="G61" s="83">
        <v>253.8</v>
      </c>
      <c r="H61" s="83">
        <v>5076</v>
      </c>
    </row>
    <row r="62" spans="2:8" x14ac:dyDescent="0.35">
      <c r="D62" s="80" t="s">
        <v>322</v>
      </c>
      <c r="E62" s="80"/>
      <c r="F62" s="89">
        <v>55</v>
      </c>
      <c r="G62" s="89">
        <v>681.5</v>
      </c>
      <c r="H62" s="89">
        <v>12361</v>
      </c>
    </row>
    <row r="63" spans="2:8" x14ac:dyDescent="0.35">
      <c r="D63" t="s">
        <v>119</v>
      </c>
      <c r="E63" t="s">
        <v>29</v>
      </c>
      <c r="F63" s="83">
        <v>10</v>
      </c>
      <c r="G63" s="83">
        <v>1111</v>
      </c>
      <c r="H63" s="83">
        <v>11110</v>
      </c>
    </row>
    <row r="64" spans="2:8" x14ac:dyDescent="0.35">
      <c r="D64" s="80" t="s">
        <v>323</v>
      </c>
      <c r="E64" s="80"/>
      <c r="F64" s="89">
        <v>10</v>
      </c>
      <c r="G64" s="89">
        <v>1111</v>
      </c>
      <c r="H64" s="89">
        <v>11110</v>
      </c>
    </row>
    <row r="65" spans="4:8" x14ac:dyDescent="0.35">
      <c r="D65" t="s">
        <v>122</v>
      </c>
      <c r="E65" t="s">
        <v>19</v>
      </c>
      <c r="F65" s="83">
        <v>20</v>
      </c>
      <c r="G65" s="83">
        <v>77.5</v>
      </c>
      <c r="H65" s="83">
        <v>1550</v>
      </c>
    </row>
    <row r="66" spans="4:8" x14ac:dyDescent="0.35">
      <c r="E66" t="s">
        <v>16</v>
      </c>
      <c r="F66" s="83">
        <v>20</v>
      </c>
      <c r="G66" s="83">
        <v>168</v>
      </c>
      <c r="H66" s="83">
        <v>3360</v>
      </c>
    </row>
    <row r="67" spans="4:8" x14ac:dyDescent="0.35">
      <c r="E67" t="s">
        <v>31</v>
      </c>
      <c r="F67" s="83">
        <v>5</v>
      </c>
      <c r="G67" s="83">
        <v>1111</v>
      </c>
      <c r="H67" s="83">
        <v>5555</v>
      </c>
    </row>
    <row r="68" spans="4:8" x14ac:dyDescent="0.35">
      <c r="D68" s="80" t="s">
        <v>324</v>
      </c>
      <c r="E68" s="80"/>
      <c r="F68" s="89">
        <v>45</v>
      </c>
      <c r="G68" s="89">
        <v>1356.5</v>
      </c>
      <c r="H68" s="89">
        <v>10465</v>
      </c>
    </row>
    <row r="69" spans="4:8" x14ac:dyDescent="0.35">
      <c r="D69" t="s">
        <v>128</v>
      </c>
      <c r="E69" t="s">
        <v>64</v>
      </c>
      <c r="F69" s="83">
        <v>10</v>
      </c>
      <c r="G69" s="83">
        <v>1111</v>
      </c>
      <c r="H69" s="83">
        <v>11110</v>
      </c>
    </row>
    <row r="70" spans="4:8" x14ac:dyDescent="0.35">
      <c r="D70" s="80" t="s">
        <v>325</v>
      </c>
      <c r="E70" s="80"/>
      <c r="F70" s="89">
        <v>10</v>
      </c>
      <c r="G70" s="89">
        <v>1111</v>
      </c>
      <c r="H70" s="89">
        <v>11110</v>
      </c>
    </row>
    <row r="71" spans="4:8" x14ac:dyDescent="0.35">
      <c r="D71" t="s">
        <v>123</v>
      </c>
      <c r="E71" t="s">
        <v>29</v>
      </c>
      <c r="F71" s="83">
        <v>10</v>
      </c>
      <c r="G71" s="83">
        <v>1111</v>
      </c>
      <c r="H71" s="83">
        <v>11110</v>
      </c>
    </row>
    <row r="72" spans="4:8" x14ac:dyDescent="0.35">
      <c r="D72" s="80" t="s">
        <v>326</v>
      </c>
      <c r="E72" s="80"/>
      <c r="F72" s="89">
        <v>10</v>
      </c>
      <c r="G72" s="89">
        <v>1111</v>
      </c>
      <c r="H72" s="89">
        <v>11110</v>
      </c>
    </row>
    <row r="73" spans="4:8" x14ac:dyDescent="0.35">
      <c r="D73" t="s">
        <v>127</v>
      </c>
      <c r="E73" t="s">
        <v>55</v>
      </c>
      <c r="F73" s="83">
        <v>2</v>
      </c>
      <c r="G73" s="83">
        <v>168</v>
      </c>
      <c r="H73" s="83">
        <v>336</v>
      </c>
    </row>
    <row r="74" spans="4:8" x14ac:dyDescent="0.35">
      <c r="D74" s="80" t="s">
        <v>327</v>
      </c>
      <c r="E74" s="80"/>
      <c r="F74" s="89">
        <v>2</v>
      </c>
      <c r="G74" s="89">
        <v>168</v>
      </c>
      <c r="H74" s="89">
        <v>336</v>
      </c>
    </row>
    <row r="75" spans="4:8" x14ac:dyDescent="0.35">
      <c r="D75" t="s">
        <v>125</v>
      </c>
      <c r="E75" t="s">
        <v>251</v>
      </c>
      <c r="F75" s="83">
        <v>4</v>
      </c>
      <c r="G75" s="83">
        <v>28</v>
      </c>
      <c r="H75" s="83">
        <v>112</v>
      </c>
    </row>
    <row r="76" spans="4:8" x14ac:dyDescent="0.35">
      <c r="D76" s="80" t="s">
        <v>328</v>
      </c>
      <c r="E76" s="80"/>
      <c r="F76" s="89">
        <v>4</v>
      </c>
      <c r="G76" s="89">
        <v>28</v>
      </c>
      <c r="H76" s="89">
        <v>112</v>
      </c>
    </row>
    <row r="77" spans="4:8" x14ac:dyDescent="0.35">
      <c r="D77" t="s">
        <v>129</v>
      </c>
      <c r="E77" t="s">
        <v>17</v>
      </c>
      <c r="F77" s="83">
        <v>4</v>
      </c>
      <c r="G77" s="83">
        <v>176</v>
      </c>
      <c r="H77" s="83">
        <v>704</v>
      </c>
    </row>
    <row r="78" spans="4:8" x14ac:dyDescent="0.35">
      <c r="E78" t="s">
        <v>140</v>
      </c>
      <c r="F78" s="83">
        <v>1</v>
      </c>
      <c r="G78" s="83">
        <v>450</v>
      </c>
      <c r="H78" s="83">
        <v>450</v>
      </c>
    </row>
    <row r="79" spans="4:8" x14ac:dyDescent="0.35">
      <c r="D79" s="80" t="s">
        <v>329</v>
      </c>
      <c r="E79" s="80"/>
      <c r="F79" s="89">
        <v>5</v>
      </c>
      <c r="G79" s="89">
        <v>626</v>
      </c>
      <c r="H79" s="89">
        <v>1154</v>
      </c>
    </row>
    <row r="80" spans="4:8" x14ac:dyDescent="0.35">
      <c r="D80" t="s">
        <v>176</v>
      </c>
      <c r="E80" t="s">
        <v>154</v>
      </c>
      <c r="F80" s="83">
        <v>1</v>
      </c>
      <c r="G80" s="83">
        <v>90</v>
      </c>
      <c r="H80" s="83">
        <v>90</v>
      </c>
    </row>
    <row r="81" spans="2:8" x14ac:dyDescent="0.35">
      <c r="D81" s="80" t="s">
        <v>330</v>
      </c>
      <c r="E81" s="80"/>
      <c r="F81" s="89">
        <v>1</v>
      </c>
      <c r="G81" s="89">
        <v>90</v>
      </c>
      <c r="H81" s="89">
        <v>90</v>
      </c>
    </row>
    <row r="82" spans="2:8" x14ac:dyDescent="0.35">
      <c r="C82" s="87" t="s">
        <v>307</v>
      </c>
      <c r="D82" s="87"/>
      <c r="E82" s="87"/>
      <c r="F82" s="88">
        <v>142</v>
      </c>
      <c r="G82" s="88">
        <v>6283</v>
      </c>
      <c r="H82" s="88">
        <v>57848</v>
      </c>
    </row>
    <row r="83" spans="2:8" x14ac:dyDescent="0.35">
      <c r="B83" s="53" t="s">
        <v>185</v>
      </c>
      <c r="C83" s="53"/>
      <c r="D83" s="53"/>
      <c r="E83" s="53"/>
      <c r="F83" s="84">
        <v>142</v>
      </c>
      <c r="G83" s="84">
        <v>6283</v>
      </c>
      <c r="H83" s="84">
        <v>57848</v>
      </c>
    </row>
    <row r="84" spans="2:8" x14ac:dyDescent="0.35">
      <c r="B84">
        <v>11</v>
      </c>
      <c r="C84" t="s">
        <v>10</v>
      </c>
      <c r="D84" t="s">
        <v>160</v>
      </c>
      <c r="E84" t="s">
        <v>29</v>
      </c>
      <c r="F84" s="83">
        <v>5</v>
      </c>
      <c r="G84" s="83">
        <v>1199</v>
      </c>
      <c r="H84" s="83">
        <v>5995</v>
      </c>
    </row>
    <row r="85" spans="2:8" x14ac:dyDescent="0.35">
      <c r="D85" s="80" t="s">
        <v>331</v>
      </c>
      <c r="E85" s="80"/>
      <c r="F85" s="89">
        <v>5</v>
      </c>
      <c r="G85" s="89">
        <v>1199</v>
      </c>
      <c r="H85" s="89">
        <v>5995</v>
      </c>
    </row>
    <row r="86" spans="2:8" x14ac:dyDescent="0.35">
      <c r="D86" t="s">
        <v>175</v>
      </c>
      <c r="E86" t="s">
        <v>29</v>
      </c>
      <c r="F86" s="83">
        <v>5</v>
      </c>
      <c r="G86" s="83">
        <v>1199</v>
      </c>
      <c r="H86" s="83">
        <v>5995</v>
      </c>
    </row>
    <row r="87" spans="2:8" x14ac:dyDescent="0.35">
      <c r="D87" s="80" t="s">
        <v>332</v>
      </c>
      <c r="E87" s="80"/>
      <c r="F87" s="89">
        <v>5</v>
      </c>
      <c r="G87" s="89">
        <v>1199</v>
      </c>
      <c r="H87" s="89">
        <v>5995</v>
      </c>
    </row>
    <row r="88" spans="2:8" x14ac:dyDescent="0.35">
      <c r="D88" t="s">
        <v>176</v>
      </c>
      <c r="E88" t="s">
        <v>63</v>
      </c>
      <c r="F88" s="83">
        <v>1</v>
      </c>
      <c r="G88" s="83">
        <v>345</v>
      </c>
      <c r="H88" s="83">
        <v>345</v>
      </c>
    </row>
    <row r="89" spans="2:8" x14ac:dyDescent="0.35">
      <c r="D89" s="80" t="s">
        <v>330</v>
      </c>
      <c r="E89" s="80"/>
      <c r="F89" s="89">
        <v>1</v>
      </c>
      <c r="G89" s="89">
        <v>345</v>
      </c>
      <c r="H89" s="89">
        <v>345</v>
      </c>
    </row>
    <row r="90" spans="2:8" x14ac:dyDescent="0.35">
      <c r="D90" t="s">
        <v>198</v>
      </c>
      <c r="E90" t="s">
        <v>199</v>
      </c>
      <c r="F90" s="83">
        <v>3</v>
      </c>
      <c r="G90" s="83">
        <v>297</v>
      </c>
      <c r="H90" s="83">
        <v>891</v>
      </c>
    </row>
    <row r="91" spans="2:8" x14ac:dyDescent="0.35">
      <c r="E91" t="s">
        <v>197</v>
      </c>
      <c r="F91" s="83">
        <v>20</v>
      </c>
      <c r="G91" s="83">
        <v>168</v>
      </c>
      <c r="H91" s="83">
        <v>3360</v>
      </c>
    </row>
    <row r="92" spans="2:8" x14ac:dyDescent="0.35">
      <c r="D92" s="80" t="s">
        <v>333</v>
      </c>
      <c r="E92" s="80"/>
      <c r="F92" s="89">
        <v>23</v>
      </c>
      <c r="G92" s="89">
        <v>465</v>
      </c>
      <c r="H92" s="89">
        <v>4251</v>
      </c>
    </row>
    <row r="93" spans="2:8" x14ac:dyDescent="0.35">
      <c r="D93" t="s">
        <v>161</v>
      </c>
      <c r="E93" t="s">
        <v>19</v>
      </c>
      <c r="F93" s="83">
        <v>20</v>
      </c>
      <c r="G93" s="83">
        <v>77.5</v>
      </c>
      <c r="H93" s="83">
        <v>1550</v>
      </c>
    </row>
    <row r="94" spans="2:8" x14ac:dyDescent="0.35">
      <c r="D94" s="80" t="s">
        <v>334</v>
      </c>
      <c r="E94" s="80"/>
      <c r="F94" s="89">
        <v>20</v>
      </c>
      <c r="G94" s="89">
        <v>77.5</v>
      </c>
      <c r="H94" s="89">
        <v>1550</v>
      </c>
    </row>
    <row r="95" spans="2:8" x14ac:dyDescent="0.35">
      <c r="C95" s="87" t="s">
        <v>307</v>
      </c>
      <c r="D95" s="87"/>
      <c r="E95" s="87"/>
      <c r="F95" s="88">
        <v>54</v>
      </c>
      <c r="G95" s="88">
        <v>3285.5</v>
      </c>
      <c r="H95" s="88">
        <v>18136</v>
      </c>
    </row>
    <row r="96" spans="2:8" x14ac:dyDescent="0.35">
      <c r="B96" s="53" t="s">
        <v>189</v>
      </c>
      <c r="C96" s="53"/>
      <c r="D96" s="53"/>
      <c r="E96" s="53"/>
      <c r="F96" s="84">
        <v>54</v>
      </c>
      <c r="G96" s="84">
        <v>3285.5</v>
      </c>
      <c r="H96" s="84">
        <v>18136</v>
      </c>
    </row>
    <row r="97" spans="1:8" x14ac:dyDescent="0.35">
      <c r="B97">
        <v>12</v>
      </c>
      <c r="C97" t="s">
        <v>10</v>
      </c>
      <c r="D97" t="s">
        <v>210</v>
      </c>
      <c r="E97" t="s">
        <v>64</v>
      </c>
      <c r="F97" s="83">
        <v>20</v>
      </c>
      <c r="G97" s="83">
        <v>1452</v>
      </c>
      <c r="H97" s="83">
        <v>29040</v>
      </c>
    </row>
    <row r="98" spans="1:8" x14ac:dyDescent="0.35">
      <c r="D98" s="80" t="s">
        <v>335</v>
      </c>
      <c r="E98" s="80"/>
      <c r="F98" s="89">
        <v>20</v>
      </c>
      <c r="G98" s="89">
        <v>1452</v>
      </c>
      <c r="H98" s="89">
        <v>29040</v>
      </c>
    </row>
    <row r="99" spans="1:8" x14ac:dyDescent="0.35">
      <c r="D99" t="s">
        <v>282</v>
      </c>
      <c r="E99" t="s">
        <v>28</v>
      </c>
      <c r="F99" s="83">
        <v>40</v>
      </c>
      <c r="G99" s="83">
        <v>25</v>
      </c>
      <c r="H99" s="83">
        <v>1000</v>
      </c>
    </row>
    <row r="100" spans="1:8" x14ac:dyDescent="0.35">
      <c r="D100" s="80" t="s">
        <v>336</v>
      </c>
      <c r="E100" s="80"/>
      <c r="F100" s="89">
        <v>40</v>
      </c>
      <c r="G100" s="89">
        <v>25</v>
      </c>
      <c r="H100" s="89">
        <v>1000</v>
      </c>
    </row>
    <row r="101" spans="1:8" x14ac:dyDescent="0.35">
      <c r="D101" t="s">
        <v>283</v>
      </c>
      <c r="E101" t="s">
        <v>17</v>
      </c>
      <c r="F101" s="83">
        <v>2</v>
      </c>
      <c r="G101" s="83">
        <v>204</v>
      </c>
      <c r="H101" s="83">
        <v>408</v>
      </c>
    </row>
    <row r="102" spans="1:8" x14ac:dyDescent="0.35">
      <c r="D102" s="80" t="s">
        <v>337</v>
      </c>
      <c r="E102" s="80"/>
      <c r="F102" s="89">
        <v>2</v>
      </c>
      <c r="G102" s="89">
        <v>204</v>
      </c>
      <c r="H102" s="89">
        <v>408</v>
      </c>
    </row>
    <row r="103" spans="1:8" x14ac:dyDescent="0.35">
      <c r="C103" s="87" t="s">
        <v>307</v>
      </c>
      <c r="D103" s="87"/>
      <c r="E103" s="87"/>
      <c r="F103" s="88">
        <v>62</v>
      </c>
      <c r="G103" s="88">
        <v>1681</v>
      </c>
      <c r="H103" s="88">
        <v>30448</v>
      </c>
    </row>
    <row r="104" spans="1:8" x14ac:dyDescent="0.35">
      <c r="B104" s="53" t="s">
        <v>211</v>
      </c>
      <c r="C104" s="53"/>
      <c r="D104" s="53"/>
      <c r="E104" s="53"/>
      <c r="F104" s="84">
        <v>62</v>
      </c>
      <c r="G104" s="84">
        <v>1681</v>
      </c>
      <c r="H104" s="84">
        <v>30448</v>
      </c>
    </row>
    <row r="105" spans="1:8" x14ac:dyDescent="0.35">
      <c r="A105" s="82" t="s">
        <v>348</v>
      </c>
      <c r="B105" s="82"/>
      <c r="C105" s="82"/>
      <c r="D105" s="82"/>
      <c r="E105" s="82"/>
      <c r="F105" s="86">
        <v>509</v>
      </c>
      <c r="G105" s="86">
        <v>29908.239999999998</v>
      </c>
      <c r="H105" s="86">
        <v>196228.6</v>
      </c>
    </row>
    <row r="106" spans="1:8" x14ac:dyDescent="0.35">
      <c r="A106" t="s">
        <v>303</v>
      </c>
      <c r="B106">
        <v>1</v>
      </c>
      <c r="C106" t="s">
        <v>10</v>
      </c>
      <c r="D106" t="s">
        <v>287</v>
      </c>
      <c r="E106" t="s">
        <v>197</v>
      </c>
      <c r="F106" s="83">
        <v>32</v>
      </c>
      <c r="G106" s="83">
        <v>186</v>
      </c>
      <c r="H106" s="83">
        <v>5952</v>
      </c>
    </row>
    <row r="107" spans="1:8" x14ac:dyDescent="0.35">
      <c r="D107" s="80" t="s">
        <v>338</v>
      </c>
      <c r="E107" s="80"/>
      <c r="F107" s="89">
        <v>32</v>
      </c>
      <c r="G107" s="89">
        <v>186</v>
      </c>
      <c r="H107" s="89">
        <v>5952</v>
      </c>
    </row>
    <row r="108" spans="1:8" x14ac:dyDescent="0.35">
      <c r="D108" t="s">
        <v>285</v>
      </c>
      <c r="E108" t="s">
        <v>237</v>
      </c>
      <c r="F108" s="83">
        <v>1</v>
      </c>
      <c r="G108" s="83">
        <v>240</v>
      </c>
      <c r="H108" s="83">
        <v>240</v>
      </c>
    </row>
    <row r="109" spans="1:8" x14ac:dyDescent="0.35">
      <c r="E109" t="s">
        <v>236</v>
      </c>
      <c r="F109" s="83">
        <v>1</v>
      </c>
      <c r="G109" s="83">
        <v>290</v>
      </c>
      <c r="H109" s="83">
        <v>290</v>
      </c>
    </row>
    <row r="110" spans="1:8" x14ac:dyDescent="0.35">
      <c r="E110" t="s">
        <v>238</v>
      </c>
      <c r="F110" s="83">
        <v>1</v>
      </c>
      <c r="G110" s="83">
        <v>290</v>
      </c>
      <c r="H110" s="83">
        <v>290</v>
      </c>
    </row>
    <row r="111" spans="1:8" x14ac:dyDescent="0.35">
      <c r="E111" t="s">
        <v>232</v>
      </c>
      <c r="F111" s="83">
        <v>1</v>
      </c>
      <c r="G111" s="83">
        <v>110</v>
      </c>
      <c r="H111" s="83">
        <v>110</v>
      </c>
    </row>
    <row r="112" spans="1:8" x14ac:dyDescent="0.35">
      <c r="E112" t="s">
        <v>234</v>
      </c>
      <c r="F112" s="83">
        <v>1</v>
      </c>
      <c r="G112" s="83">
        <v>150</v>
      </c>
      <c r="H112" s="83">
        <v>150</v>
      </c>
    </row>
    <row r="113" spans="2:8" x14ac:dyDescent="0.35">
      <c r="E113" t="s">
        <v>235</v>
      </c>
      <c r="F113" s="83">
        <v>3</v>
      </c>
      <c r="G113" s="83">
        <v>38</v>
      </c>
      <c r="H113" s="83">
        <v>114</v>
      </c>
    </row>
    <row r="114" spans="2:8" x14ac:dyDescent="0.35">
      <c r="E114" t="s">
        <v>217</v>
      </c>
      <c r="F114" s="83">
        <v>2</v>
      </c>
      <c r="G114" s="83">
        <v>2600</v>
      </c>
      <c r="H114" s="83">
        <v>5200</v>
      </c>
    </row>
    <row r="115" spans="2:8" x14ac:dyDescent="0.35">
      <c r="D115" s="80" t="s">
        <v>339</v>
      </c>
      <c r="E115" s="80"/>
      <c r="F115" s="89">
        <v>10</v>
      </c>
      <c r="G115" s="89">
        <v>3718</v>
      </c>
      <c r="H115" s="89">
        <v>6394</v>
      </c>
    </row>
    <row r="116" spans="2:8" x14ac:dyDescent="0.35">
      <c r="D116" t="s">
        <v>284</v>
      </c>
      <c r="E116" t="s">
        <v>216</v>
      </c>
      <c r="F116" s="83">
        <v>2</v>
      </c>
      <c r="G116" s="83">
        <v>594</v>
      </c>
      <c r="H116" s="83">
        <v>1188</v>
      </c>
    </row>
    <row r="117" spans="2:8" x14ac:dyDescent="0.35">
      <c r="D117" s="80" t="s">
        <v>340</v>
      </c>
      <c r="E117" s="80"/>
      <c r="F117" s="89">
        <v>2</v>
      </c>
      <c r="G117" s="89">
        <v>594</v>
      </c>
      <c r="H117" s="89">
        <v>1188</v>
      </c>
    </row>
    <row r="118" spans="2:8" x14ac:dyDescent="0.35">
      <c r="D118" t="s">
        <v>286</v>
      </c>
      <c r="E118" t="s">
        <v>242</v>
      </c>
      <c r="F118" s="83">
        <v>1</v>
      </c>
      <c r="G118" s="83">
        <v>39</v>
      </c>
      <c r="H118" s="83">
        <v>39</v>
      </c>
    </row>
    <row r="119" spans="2:8" x14ac:dyDescent="0.35">
      <c r="E119" t="s">
        <v>243</v>
      </c>
      <c r="F119" s="83">
        <v>16</v>
      </c>
      <c r="G119" s="83">
        <v>120</v>
      </c>
      <c r="H119" s="83">
        <v>120</v>
      </c>
    </row>
    <row r="120" spans="2:8" x14ac:dyDescent="0.35">
      <c r="D120" s="80" t="s">
        <v>341</v>
      </c>
      <c r="E120" s="80"/>
      <c r="F120" s="89">
        <v>17</v>
      </c>
      <c r="G120" s="89">
        <v>159</v>
      </c>
      <c r="H120" s="89">
        <v>159</v>
      </c>
    </row>
    <row r="121" spans="2:8" x14ac:dyDescent="0.35">
      <c r="D121" t="s">
        <v>288</v>
      </c>
      <c r="E121" t="s">
        <v>251</v>
      </c>
      <c r="F121" s="83">
        <v>12</v>
      </c>
      <c r="G121" s="83">
        <v>28</v>
      </c>
      <c r="H121" s="83">
        <v>336</v>
      </c>
    </row>
    <row r="122" spans="2:8" x14ac:dyDescent="0.35">
      <c r="E122" t="s">
        <v>232</v>
      </c>
      <c r="F122" s="83">
        <v>1</v>
      </c>
      <c r="G122" s="83">
        <v>110</v>
      </c>
      <c r="H122" s="83">
        <v>110</v>
      </c>
    </row>
    <row r="123" spans="2:8" x14ac:dyDescent="0.35">
      <c r="D123" s="80" t="s">
        <v>342</v>
      </c>
      <c r="E123" s="80"/>
      <c r="F123" s="89">
        <v>13</v>
      </c>
      <c r="G123" s="89">
        <v>138</v>
      </c>
      <c r="H123" s="89">
        <v>446</v>
      </c>
    </row>
    <row r="124" spans="2:8" x14ac:dyDescent="0.35">
      <c r="D124" t="s">
        <v>289</v>
      </c>
      <c r="E124" t="s">
        <v>238</v>
      </c>
      <c r="F124" s="83">
        <v>1</v>
      </c>
      <c r="G124" s="83">
        <v>290</v>
      </c>
      <c r="H124" s="83">
        <v>290</v>
      </c>
    </row>
    <row r="125" spans="2:8" x14ac:dyDescent="0.35">
      <c r="D125" s="80" t="s">
        <v>343</v>
      </c>
      <c r="E125" s="80"/>
      <c r="F125" s="89">
        <v>1</v>
      </c>
      <c r="G125" s="89">
        <v>290</v>
      </c>
      <c r="H125" s="89">
        <v>290</v>
      </c>
    </row>
    <row r="126" spans="2:8" x14ac:dyDescent="0.35">
      <c r="C126" s="87" t="s">
        <v>307</v>
      </c>
      <c r="D126" s="87"/>
      <c r="E126" s="87"/>
      <c r="F126" s="88">
        <v>75</v>
      </c>
      <c r="G126" s="88">
        <v>5085</v>
      </c>
      <c r="H126" s="88">
        <v>14429</v>
      </c>
    </row>
    <row r="127" spans="2:8" x14ac:dyDescent="0.35">
      <c r="B127" s="53" t="s">
        <v>250</v>
      </c>
      <c r="C127" s="53"/>
      <c r="D127" s="53"/>
      <c r="E127" s="53"/>
      <c r="F127" s="84">
        <v>75</v>
      </c>
      <c r="G127" s="84">
        <v>5085</v>
      </c>
      <c r="H127" s="84">
        <v>14429</v>
      </c>
    </row>
    <row r="128" spans="2:8" x14ac:dyDescent="0.35">
      <c r="B128">
        <v>2</v>
      </c>
      <c r="C128" t="s">
        <v>10</v>
      </c>
      <c r="D128" t="s">
        <v>298</v>
      </c>
      <c r="E128" t="s">
        <v>19</v>
      </c>
      <c r="F128" s="83">
        <v>20</v>
      </c>
      <c r="G128" s="83">
        <v>80</v>
      </c>
      <c r="H128" s="83">
        <v>1600</v>
      </c>
    </row>
    <row r="129" spans="4:8" x14ac:dyDescent="0.35">
      <c r="E129" t="s">
        <v>296</v>
      </c>
      <c r="F129" s="83">
        <v>1</v>
      </c>
      <c r="G129" s="83">
        <v>55</v>
      </c>
      <c r="H129" s="83">
        <v>55</v>
      </c>
    </row>
    <row r="130" spans="4:8" x14ac:dyDescent="0.35">
      <c r="E130" t="s">
        <v>29</v>
      </c>
      <c r="F130" s="83">
        <v>5</v>
      </c>
      <c r="G130" s="83">
        <v>1408</v>
      </c>
      <c r="H130" s="83">
        <v>7040</v>
      </c>
    </row>
    <row r="131" spans="4:8" x14ac:dyDescent="0.35">
      <c r="E131" t="s">
        <v>64</v>
      </c>
      <c r="F131" s="83">
        <v>5</v>
      </c>
      <c r="G131" s="83">
        <v>1408</v>
      </c>
      <c r="H131" s="83">
        <v>7040</v>
      </c>
    </row>
    <row r="132" spans="4:8" x14ac:dyDescent="0.35">
      <c r="E132" t="s">
        <v>28</v>
      </c>
      <c r="F132" s="83">
        <v>40</v>
      </c>
      <c r="G132" s="83">
        <v>30</v>
      </c>
      <c r="H132" s="83">
        <v>1200</v>
      </c>
    </row>
    <row r="133" spans="4:8" x14ac:dyDescent="0.35">
      <c r="D133" s="80" t="s">
        <v>344</v>
      </c>
      <c r="E133" s="80"/>
      <c r="F133" s="89">
        <v>71</v>
      </c>
      <c r="G133" s="89">
        <v>2981</v>
      </c>
      <c r="H133" s="89">
        <v>16935</v>
      </c>
    </row>
    <row r="134" spans="4:8" x14ac:dyDescent="0.35">
      <c r="D134" t="s">
        <v>299</v>
      </c>
      <c r="E134" t="s">
        <v>262</v>
      </c>
      <c r="F134" s="83">
        <v>20</v>
      </c>
      <c r="G134" s="83">
        <v>192</v>
      </c>
      <c r="H134" s="83">
        <v>3840</v>
      </c>
    </row>
    <row r="135" spans="4:8" x14ac:dyDescent="0.35">
      <c r="E135" t="s">
        <v>251</v>
      </c>
      <c r="F135" s="83">
        <v>12</v>
      </c>
      <c r="G135" s="83">
        <v>28</v>
      </c>
      <c r="H135" s="83">
        <v>336</v>
      </c>
    </row>
    <row r="136" spans="4:8" x14ac:dyDescent="0.35">
      <c r="E136" t="s">
        <v>263</v>
      </c>
      <c r="F136" s="83">
        <v>1</v>
      </c>
      <c r="G136" s="83">
        <v>90</v>
      </c>
      <c r="H136" s="83">
        <v>90</v>
      </c>
    </row>
    <row r="137" spans="4:8" x14ac:dyDescent="0.35">
      <c r="D137" s="80" t="s">
        <v>345</v>
      </c>
      <c r="E137" s="80"/>
      <c r="F137" s="89">
        <v>33</v>
      </c>
      <c r="G137" s="89">
        <v>310</v>
      </c>
      <c r="H137" s="89">
        <v>4266</v>
      </c>
    </row>
    <row r="138" spans="4:8" x14ac:dyDescent="0.35">
      <c r="D138" t="s">
        <v>290</v>
      </c>
      <c r="E138" t="s">
        <v>232</v>
      </c>
      <c r="F138" s="83">
        <v>1</v>
      </c>
      <c r="G138" s="83">
        <v>110</v>
      </c>
      <c r="H138" s="83">
        <v>110</v>
      </c>
    </row>
    <row r="139" spans="4:8" x14ac:dyDescent="0.35">
      <c r="D139" s="80" t="s">
        <v>346</v>
      </c>
      <c r="E139" s="80"/>
      <c r="F139" s="89">
        <v>1</v>
      </c>
      <c r="G139" s="89">
        <v>110</v>
      </c>
      <c r="H139" s="89">
        <v>110</v>
      </c>
    </row>
    <row r="140" spans="4:8" x14ac:dyDescent="0.35">
      <c r="D140" t="s">
        <v>291</v>
      </c>
      <c r="E140" t="s">
        <v>237</v>
      </c>
      <c r="F140" s="83">
        <v>1</v>
      </c>
      <c r="G140" s="83">
        <v>240</v>
      </c>
      <c r="H140" s="83">
        <v>240</v>
      </c>
    </row>
    <row r="141" spans="4:8" x14ac:dyDescent="0.35">
      <c r="D141" s="80" t="s">
        <v>347</v>
      </c>
      <c r="E141" s="80"/>
      <c r="F141" s="89">
        <v>1</v>
      </c>
      <c r="G141" s="89">
        <v>240</v>
      </c>
      <c r="H141" s="89">
        <v>240</v>
      </c>
    </row>
    <row r="142" spans="4:8" x14ac:dyDescent="0.35">
      <c r="D142" t="s">
        <v>363</v>
      </c>
      <c r="E142" t="s">
        <v>16</v>
      </c>
      <c r="F142" s="83">
        <v>11</v>
      </c>
      <c r="G142" s="83">
        <v>198</v>
      </c>
      <c r="H142" s="83">
        <v>2178</v>
      </c>
    </row>
    <row r="143" spans="4:8" x14ac:dyDescent="0.35">
      <c r="E143" t="s">
        <v>29</v>
      </c>
      <c r="F143" s="83">
        <v>10</v>
      </c>
      <c r="G143" s="83">
        <v>1408</v>
      </c>
      <c r="H143" s="83">
        <v>14080</v>
      </c>
    </row>
    <row r="144" spans="4:8" x14ac:dyDescent="0.35">
      <c r="D144" s="80" t="s">
        <v>374</v>
      </c>
      <c r="E144" s="80"/>
      <c r="F144" s="89">
        <v>21</v>
      </c>
      <c r="G144" s="89">
        <v>1606</v>
      </c>
      <c r="H144" s="89">
        <v>16258</v>
      </c>
    </row>
    <row r="145" spans="2:8" x14ac:dyDescent="0.35">
      <c r="D145" t="s">
        <v>364</v>
      </c>
      <c r="E145" t="s">
        <v>29</v>
      </c>
      <c r="F145" s="83">
        <v>10</v>
      </c>
      <c r="G145" s="83">
        <v>1408</v>
      </c>
      <c r="H145" s="83">
        <v>14080</v>
      </c>
    </row>
    <row r="146" spans="2:8" x14ac:dyDescent="0.35">
      <c r="D146" s="80" t="s">
        <v>375</v>
      </c>
      <c r="E146" s="80"/>
      <c r="F146" s="89">
        <v>10</v>
      </c>
      <c r="G146" s="89">
        <v>1408</v>
      </c>
      <c r="H146" s="89">
        <v>14080</v>
      </c>
    </row>
    <row r="147" spans="2:8" x14ac:dyDescent="0.35">
      <c r="C147" s="87" t="s">
        <v>307</v>
      </c>
      <c r="D147" s="87"/>
      <c r="E147" s="87"/>
      <c r="F147" s="88">
        <v>137</v>
      </c>
      <c r="G147" s="88">
        <v>6655</v>
      </c>
      <c r="H147" s="88">
        <v>51889</v>
      </c>
    </row>
    <row r="148" spans="2:8" x14ac:dyDescent="0.35">
      <c r="B148" s="53" t="s">
        <v>278</v>
      </c>
      <c r="C148" s="53"/>
      <c r="D148" s="53"/>
      <c r="E148" s="53"/>
      <c r="F148" s="84">
        <v>137</v>
      </c>
      <c r="G148" s="84">
        <v>6655</v>
      </c>
      <c r="H148" s="84">
        <v>51889</v>
      </c>
    </row>
    <row r="149" spans="2:8" x14ac:dyDescent="0.35">
      <c r="B149">
        <v>3</v>
      </c>
      <c r="C149" t="s">
        <v>10</v>
      </c>
      <c r="D149" t="s">
        <v>388</v>
      </c>
      <c r="E149" t="s">
        <v>232</v>
      </c>
      <c r="F149" s="83">
        <v>2</v>
      </c>
      <c r="G149" s="83">
        <v>110</v>
      </c>
      <c r="H149" s="83">
        <v>220</v>
      </c>
    </row>
    <row r="150" spans="2:8" x14ac:dyDescent="0.35">
      <c r="D150" s="80" t="s">
        <v>391</v>
      </c>
      <c r="E150" s="80"/>
      <c r="F150" s="89">
        <v>2</v>
      </c>
      <c r="G150" s="89">
        <v>110</v>
      </c>
      <c r="H150" s="89">
        <v>220</v>
      </c>
    </row>
    <row r="151" spans="2:8" x14ac:dyDescent="0.35">
      <c r="D151" t="s">
        <v>389</v>
      </c>
      <c r="E151" t="s">
        <v>19</v>
      </c>
      <c r="F151" s="83">
        <v>16</v>
      </c>
      <c r="G151" s="83">
        <v>80</v>
      </c>
      <c r="H151" s="83">
        <v>1280</v>
      </c>
    </row>
    <row r="152" spans="2:8" x14ac:dyDescent="0.35">
      <c r="E152" t="s">
        <v>296</v>
      </c>
      <c r="F152" s="83">
        <v>8</v>
      </c>
      <c r="G152" s="83">
        <v>60</v>
      </c>
      <c r="H152" s="83">
        <v>480</v>
      </c>
    </row>
    <row r="153" spans="2:8" x14ac:dyDescent="0.35">
      <c r="D153" s="80" t="s">
        <v>392</v>
      </c>
      <c r="E153" s="80"/>
      <c r="F153" s="89">
        <v>24</v>
      </c>
      <c r="G153" s="89">
        <v>140</v>
      </c>
      <c r="H153" s="89">
        <v>1760</v>
      </c>
    </row>
    <row r="154" spans="2:8" x14ac:dyDescent="0.35">
      <c r="D154" t="s">
        <v>398</v>
      </c>
      <c r="E154" t="s">
        <v>181</v>
      </c>
      <c r="F154" s="83">
        <v>16</v>
      </c>
      <c r="G154" s="83">
        <v>394.2</v>
      </c>
      <c r="H154" s="83">
        <v>6307.2</v>
      </c>
    </row>
    <row r="155" spans="2:8" x14ac:dyDescent="0.35">
      <c r="D155" s="80" t="s">
        <v>403</v>
      </c>
      <c r="E155" s="80"/>
      <c r="F155" s="89">
        <v>16</v>
      </c>
      <c r="G155" s="89">
        <v>394.2</v>
      </c>
      <c r="H155" s="89">
        <v>6307.2</v>
      </c>
    </row>
    <row r="156" spans="2:8" x14ac:dyDescent="0.35">
      <c r="D156" t="s">
        <v>397</v>
      </c>
      <c r="E156" t="s">
        <v>178</v>
      </c>
      <c r="F156" s="83">
        <v>5</v>
      </c>
      <c r="G156" s="83">
        <v>219</v>
      </c>
      <c r="H156" s="83">
        <v>1095</v>
      </c>
    </row>
    <row r="157" spans="2:8" x14ac:dyDescent="0.35">
      <c r="D157" s="80" t="s">
        <v>404</v>
      </c>
      <c r="E157" s="80"/>
      <c r="F157" s="89">
        <v>5</v>
      </c>
      <c r="G157" s="89">
        <v>219</v>
      </c>
      <c r="H157" s="89">
        <v>1095</v>
      </c>
    </row>
    <row r="158" spans="2:8" x14ac:dyDescent="0.35">
      <c r="D158" t="s">
        <v>399</v>
      </c>
      <c r="E158" t="s">
        <v>402</v>
      </c>
      <c r="F158" s="83">
        <v>2</v>
      </c>
      <c r="G158" s="83">
        <v>1620</v>
      </c>
      <c r="H158" s="83">
        <v>3240</v>
      </c>
    </row>
    <row r="159" spans="2:8" x14ac:dyDescent="0.35">
      <c r="D159" s="80" t="s">
        <v>405</v>
      </c>
      <c r="E159" s="80"/>
      <c r="F159" s="89">
        <v>2</v>
      </c>
      <c r="G159" s="89">
        <v>1620</v>
      </c>
      <c r="H159" s="89">
        <v>3240</v>
      </c>
    </row>
    <row r="160" spans="2:8" x14ac:dyDescent="0.35">
      <c r="C160" s="87" t="s">
        <v>307</v>
      </c>
      <c r="D160" s="87"/>
      <c r="E160" s="87"/>
      <c r="F160" s="88">
        <v>49</v>
      </c>
      <c r="G160" s="88">
        <v>2483.1999999999998</v>
      </c>
      <c r="H160" s="88">
        <v>12622.2</v>
      </c>
    </row>
    <row r="161" spans="1:8" x14ac:dyDescent="0.35">
      <c r="B161" s="53" t="s">
        <v>187</v>
      </c>
      <c r="C161" s="53"/>
      <c r="D161" s="53"/>
      <c r="E161" s="53"/>
      <c r="F161" s="84">
        <v>49</v>
      </c>
      <c r="G161" s="84">
        <v>2483.1999999999998</v>
      </c>
      <c r="H161" s="84">
        <v>12622.2</v>
      </c>
    </row>
    <row r="162" spans="1:8" x14ac:dyDescent="0.35">
      <c r="A162" s="82" t="s">
        <v>349</v>
      </c>
      <c r="B162" s="82"/>
      <c r="C162" s="82"/>
      <c r="D162" s="82"/>
      <c r="E162" s="82"/>
      <c r="F162" s="86">
        <v>261</v>
      </c>
      <c r="G162" s="86">
        <v>14223.2</v>
      </c>
      <c r="H162" s="86">
        <v>78940.2</v>
      </c>
    </row>
    <row r="163" spans="1:8" x14ac:dyDescent="0.35">
      <c r="A163" t="s">
        <v>393</v>
      </c>
      <c r="B163">
        <v>12</v>
      </c>
      <c r="C163" t="s">
        <v>10</v>
      </c>
      <c r="D163" t="s">
        <v>386</v>
      </c>
      <c r="E163" t="s">
        <v>180</v>
      </c>
      <c r="F163" s="83">
        <v>4</v>
      </c>
      <c r="G163" s="83">
        <v>141</v>
      </c>
      <c r="H163" s="83">
        <v>564</v>
      </c>
    </row>
    <row r="164" spans="1:8" x14ac:dyDescent="0.35">
      <c r="E164" t="s">
        <v>177</v>
      </c>
      <c r="F164" s="83">
        <v>16</v>
      </c>
      <c r="G164" s="83">
        <v>173.9</v>
      </c>
      <c r="H164" s="83">
        <v>2782.4</v>
      </c>
    </row>
    <row r="165" spans="1:8" x14ac:dyDescent="0.35">
      <c r="E165" t="s">
        <v>16</v>
      </c>
      <c r="F165" s="83">
        <v>10</v>
      </c>
      <c r="G165" s="83">
        <v>180</v>
      </c>
      <c r="H165" s="83">
        <v>1800</v>
      </c>
    </row>
    <row r="166" spans="1:8" x14ac:dyDescent="0.35">
      <c r="E166" t="s">
        <v>15</v>
      </c>
      <c r="F166" s="83">
        <v>1</v>
      </c>
      <c r="G166" s="83">
        <v>1226.25</v>
      </c>
      <c r="H166" s="83">
        <v>1226.25</v>
      </c>
    </row>
    <row r="167" spans="1:8" x14ac:dyDescent="0.35">
      <c r="E167" t="s">
        <v>14</v>
      </c>
      <c r="F167" s="83">
        <v>5</v>
      </c>
      <c r="G167" s="83">
        <v>1226.25</v>
      </c>
      <c r="H167" s="83">
        <v>6131.25</v>
      </c>
    </row>
    <row r="168" spans="1:8" x14ac:dyDescent="0.35">
      <c r="D168" s="80" t="s">
        <v>394</v>
      </c>
      <c r="E168" s="80"/>
      <c r="F168" s="89">
        <v>36</v>
      </c>
      <c r="G168" s="89">
        <v>2947.4</v>
      </c>
      <c r="H168" s="89">
        <v>12503.9</v>
      </c>
    </row>
    <row r="169" spans="1:8" x14ac:dyDescent="0.35">
      <c r="C169" s="87" t="s">
        <v>307</v>
      </c>
      <c r="D169" s="87"/>
      <c r="E169" s="87"/>
      <c r="F169" s="88">
        <v>36</v>
      </c>
      <c r="G169" s="88">
        <v>2947.4</v>
      </c>
      <c r="H169" s="88">
        <v>12503.9</v>
      </c>
    </row>
    <row r="170" spans="1:8" x14ac:dyDescent="0.35">
      <c r="B170" s="53" t="s">
        <v>211</v>
      </c>
      <c r="C170" s="53"/>
      <c r="D170" s="53"/>
      <c r="E170" s="53"/>
      <c r="F170" s="84">
        <v>36</v>
      </c>
      <c r="G170" s="84">
        <v>2947.4</v>
      </c>
      <c r="H170" s="84">
        <v>12503.9</v>
      </c>
    </row>
    <row r="171" spans="1:8" x14ac:dyDescent="0.35">
      <c r="A171" s="82" t="s">
        <v>395</v>
      </c>
      <c r="B171" s="82"/>
      <c r="C171" s="82"/>
      <c r="D171" s="82"/>
      <c r="E171" s="82"/>
      <c r="F171" s="86">
        <v>36</v>
      </c>
      <c r="G171" s="86">
        <v>2947.4</v>
      </c>
      <c r="H171" s="86">
        <v>12503.9</v>
      </c>
    </row>
    <row r="172" spans="1:8" x14ac:dyDescent="0.35">
      <c r="A172" s="81" t="s">
        <v>182</v>
      </c>
      <c r="B172" s="81"/>
      <c r="C172" s="81"/>
      <c r="D172" s="81"/>
      <c r="E172" s="81"/>
      <c r="F172" s="85">
        <v>806</v>
      </c>
      <c r="G172" s="85">
        <v>47078.84</v>
      </c>
      <c r="H172" s="85">
        <v>287672.7</v>
      </c>
    </row>
  </sheetData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sheetPr>
    <pageSetUpPr fitToPage="1"/>
  </sheetPr>
  <dimension ref="A1:O110"/>
  <sheetViews>
    <sheetView topLeftCell="A31" workbookViewId="0">
      <selection activeCell="D44" sqref="D44"/>
    </sheetView>
  </sheetViews>
  <sheetFormatPr defaultRowHeight="14.5" x14ac:dyDescent="0.35"/>
  <cols>
    <col min="1" max="1" width="9.26953125" customWidth="1"/>
    <col min="2" max="2" width="54.089843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54.08984375" bestFit="1" customWidth="1"/>
    <col min="13" max="13" width="15.08984375" bestFit="1" customWidth="1"/>
    <col min="14" max="14" width="16.36328125" bestFit="1" customWidth="1"/>
    <col min="15" max="15" width="18.7265625" bestFit="1" customWidth="1"/>
  </cols>
  <sheetData>
    <row r="1" spans="1:15" x14ac:dyDescent="0.35">
      <c r="L1" s="99"/>
    </row>
    <row r="3" spans="1:15" x14ac:dyDescent="0.35">
      <c r="C3" s="51" t="s">
        <v>191</v>
      </c>
      <c r="M3" s="51" t="s">
        <v>191</v>
      </c>
    </row>
    <row r="4" spans="1:15" x14ac:dyDescent="0.35">
      <c r="A4" s="51" t="s">
        <v>113</v>
      </c>
      <c r="B4" s="51" t="s">
        <v>179</v>
      </c>
      <c r="C4" t="s">
        <v>192</v>
      </c>
      <c r="D4" t="s">
        <v>193</v>
      </c>
      <c r="E4" t="s">
        <v>190</v>
      </c>
      <c r="L4" s="51" t="s">
        <v>179</v>
      </c>
      <c r="M4" t="s">
        <v>192</v>
      </c>
      <c r="N4" t="s">
        <v>193</v>
      </c>
      <c r="O4" t="s">
        <v>190</v>
      </c>
    </row>
    <row r="5" spans="1:15" x14ac:dyDescent="0.35">
      <c r="A5">
        <v>3</v>
      </c>
      <c r="B5" t="s">
        <v>19</v>
      </c>
      <c r="C5" s="52">
        <v>16</v>
      </c>
      <c r="D5" s="52">
        <v>1</v>
      </c>
      <c r="E5" s="52">
        <v>15</v>
      </c>
      <c r="F5" s="64"/>
      <c r="G5" s="64"/>
      <c r="H5" s="64"/>
      <c r="L5" t="s">
        <v>135</v>
      </c>
      <c r="M5" s="52">
        <v>1</v>
      </c>
      <c r="N5" s="52">
        <v>1</v>
      </c>
      <c r="O5" s="52">
        <v>0</v>
      </c>
    </row>
    <row r="6" spans="1:15" x14ac:dyDescent="0.35">
      <c r="B6" t="s">
        <v>181</v>
      </c>
      <c r="C6" s="52">
        <v>16</v>
      </c>
      <c r="D6" s="52"/>
      <c r="E6" s="52">
        <v>16</v>
      </c>
      <c r="F6" s="64"/>
      <c r="G6" s="64"/>
      <c r="H6" s="64"/>
      <c r="L6" t="s">
        <v>63</v>
      </c>
      <c r="M6" s="52">
        <v>2</v>
      </c>
      <c r="N6" s="52">
        <v>2</v>
      </c>
      <c r="O6" s="52">
        <v>0</v>
      </c>
    </row>
    <row r="7" spans="1:15" x14ac:dyDescent="0.35">
      <c r="B7" t="s">
        <v>178</v>
      </c>
      <c r="C7" s="52">
        <v>5</v>
      </c>
      <c r="D7" s="52"/>
      <c r="E7" s="52">
        <v>5</v>
      </c>
      <c r="F7" s="64"/>
      <c r="G7" s="64"/>
      <c r="H7" s="64"/>
      <c r="L7" t="s">
        <v>19</v>
      </c>
      <c r="M7" s="52">
        <v>128</v>
      </c>
      <c r="N7" s="52">
        <v>110</v>
      </c>
      <c r="O7" s="52">
        <v>18</v>
      </c>
    </row>
    <row r="8" spans="1:15" x14ac:dyDescent="0.35">
      <c r="B8" t="s">
        <v>16</v>
      </c>
      <c r="C8" s="52">
        <v>5</v>
      </c>
      <c r="D8" s="52">
        <v>1</v>
      </c>
      <c r="E8" s="52">
        <v>4</v>
      </c>
      <c r="F8" s="64"/>
      <c r="G8" s="64"/>
      <c r="H8" s="64"/>
      <c r="L8" t="s">
        <v>180</v>
      </c>
      <c r="M8" s="52">
        <v>4</v>
      </c>
      <c r="N8" s="52">
        <v>4</v>
      </c>
      <c r="O8" s="52">
        <v>0</v>
      </c>
    </row>
    <row r="9" spans="1:15" x14ac:dyDescent="0.35">
      <c r="B9" t="s">
        <v>232</v>
      </c>
      <c r="C9" s="52">
        <v>2</v>
      </c>
      <c r="D9" s="52"/>
      <c r="E9" s="52">
        <v>2</v>
      </c>
      <c r="F9" s="64"/>
      <c r="G9" s="64"/>
      <c r="H9" s="64"/>
      <c r="L9" t="s">
        <v>181</v>
      </c>
      <c r="M9" s="52">
        <v>41</v>
      </c>
      <c r="N9" s="52">
        <v>23</v>
      </c>
      <c r="O9" s="52">
        <v>18</v>
      </c>
    </row>
    <row r="10" spans="1:15" x14ac:dyDescent="0.35">
      <c r="B10" t="s">
        <v>296</v>
      </c>
      <c r="C10" s="52">
        <v>8</v>
      </c>
      <c r="D10" s="52"/>
      <c r="E10" s="52">
        <v>8</v>
      </c>
      <c r="F10" s="64"/>
      <c r="G10" s="64"/>
      <c r="H10" s="64"/>
      <c r="L10" t="s">
        <v>177</v>
      </c>
      <c r="M10" s="52">
        <v>56</v>
      </c>
      <c r="N10" s="52">
        <v>47</v>
      </c>
      <c r="O10" s="52">
        <v>9</v>
      </c>
    </row>
    <row r="11" spans="1:15" x14ac:dyDescent="0.35">
      <c r="B11" t="s">
        <v>373</v>
      </c>
      <c r="C11" s="52">
        <v>20</v>
      </c>
      <c r="D11" s="52"/>
      <c r="E11" s="52">
        <v>20</v>
      </c>
      <c r="F11" s="64"/>
      <c r="G11" s="64"/>
      <c r="H11" s="64"/>
      <c r="L11" t="s">
        <v>178</v>
      </c>
      <c r="M11" s="52">
        <v>47</v>
      </c>
      <c r="N11" s="52">
        <v>39</v>
      </c>
      <c r="O11" s="52">
        <v>8</v>
      </c>
    </row>
    <row r="12" spans="1:15" x14ac:dyDescent="0.35">
      <c r="B12" t="s">
        <v>369</v>
      </c>
      <c r="C12" s="52">
        <v>2</v>
      </c>
      <c r="D12" s="52"/>
      <c r="E12" s="52">
        <v>2</v>
      </c>
      <c r="F12" s="64"/>
      <c r="G12" s="64"/>
      <c r="H12" s="64"/>
      <c r="L12" t="s">
        <v>16</v>
      </c>
      <c r="M12" s="52">
        <v>86</v>
      </c>
      <c r="N12" s="52">
        <v>82</v>
      </c>
      <c r="O12" s="52">
        <v>4</v>
      </c>
    </row>
    <row r="13" spans="1:15" x14ac:dyDescent="0.35">
      <c r="B13" t="s">
        <v>370</v>
      </c>
      <c r="C13" s="52">
        <v>2</v>
      </c>
      <c r="D13" s="52"/>
      <c r="E13" s="52">
        <v>2</v>
      </c>
      <c r="F13" s="64"/>
      <c r="G13" s="64"/>
      <c r="H13" s="64"/>
      <c r="L13" t="s">
        <v>55</v>
      </c>
      <c r="M13" s="52">
        <v>4</v>
      </c>
      <c r="N13" s="52">
        <v>4</v>
      </c>
      <c r="O13" s="52">
        <v>0</v>
      </c>
    </row>
    <row r="14" spans="1:15" x14ac:dyDescent="0.35">
      <c r="B14" t="s">
        <v>372</v>
      </c>
      <c r="C14" s="52">
        <v>4</v>
      </c>
      <c r="D14" s="52"/>
      <c r="E14" s="52">
        <v>4</v>
      </c>
      <c r="F14" s="64"/>
      <c r="G14" s="64"/>
      <c r="H14" s="64"/>
      <c r="L14" t="s">
        <v>17</v>
      </c>
      <c r="M14" s="52">
        <v>12</v>
      </c>
      <c r="N14" s="52">
        <v>12</v>
      </c>
      <c r="O14" s="52">
        <v>0</v>
      </c>
    </row>
    <row r="15" spans="1:15" x14ac:dyDescent="0.35">
      <c r="B15" t="s">
        <v>402</v>
      </c>
      <c r="C15" s="52">
        <v>2</v>
      </c>
      <c r="D15" s="52">
        <v>2</v>
      </c>
      <c r="E15" s="52">
        <v>0</v>
      </c>
      <c r="F15" s="64"/>
      <c r="G15" s="64"/>
      <c r="H15" s="64"/>
      <c r="L15" t="s">
        <v>31</v>
      </c>
      <c r="M15" s="52">
        <v>9</v>
      </c>
      <c r="N15" s="52">
        <v>9</v>
      </c>
      <c r="O15" s="52">
        <v>0</v>
      </c>
    </row>
    <row r="16" spans="1:15" x14ac:dyDescent="0.35">
      <c r="A16" s="53" t="s">
        <v>187</v>
      </c>
      <c r="B16" s="53"/>
      <c r="C16" s="54">
        <v>82</v>
      </c>
      <c r="D16" s="54">
        <v>4</v>
      </c>
      <c r="E16" s="54">
        <v>78</v>
      </c>
      <c r="F16" s="64"/>
      <c r="G16" s="64"/>
      <c r="H16" s="64"/>
      <c r="L16" t="s">
        <v>29</v>
      </c>
      <c r="M16" s="52">
        <v>92</v>
      </c>
      <c r="N16" s="52">
        <v>92</v>
      </c>
      <c r="O16" s="52">
        <v>0</v>
      </c>
    </row>
    <row r="17" spans="1:15" x14ac:dyDescent="0.35">
      <c r="A17">
        <v>6</v>
      </c>
      <c r="B17" t="s">
        <v>19</v>
      </c>
      <c r="C17" s="52">
        <v>12</v>
      </c>
      <c r="D17" s="52">
        <v>12</v>
      </c>
      <c r="E17" s="52">
        <v>0</v>
      </c>
      <c r="F17" s="64"/>
      <c r="G17" s="64"/>
      <c r="H17" s="64"/>
      <c r="L17" t="s">
        <v>154</v>
      </c>
      <c r="M17" s="52">
        <v>1</v>
      </c>
      <c r="N17" s="52">
        <v>1</v>
      </c>
      <c r="O17" s="52">
        <v>0</v>
      </c>
    </row>
    <row r="18" spans="1:15" x14ac:dyDescent="0.35">
      <c r="B18" t="s">
        <v>178</v>
      </c>
      <c r="C18" s="52">
        <v>16</v>
      </c>
      <c r="D18" s="52">
        <v>16</v>
      </c>
      <c r="E18" s="52">
        <v>0</v>
      </c>
      <c r="F18" s="64"/>
      <c r="G18" s="64"/>
      <c r="H18" s="64"/>
      <c r="L18" t="s">
        <v>140</v>
      </c>
      <c r="M18" s="52">
        <v>1</v>
      </c>
      <c r="N18" s="52">
        <v>1</v>
      </c>
      <c r="O18" s="52">
        <v>0</v>
      </c>
    </row>
    <row r="19" spans="1:15" x14ac:dyDescent="0.35">
      <c r="B19" t="s">
        <v>17</v>
      </c>
      <c r="C19" s="52">
        <v>2</v>
      </c>
      <c r="D19" s="52">
        <v>2</v>
      </c>
      <c r="E19" s="52">
        <v>0</v>
      </c>
      <c r="F19" s="64"/>
      <c r="G19" s="64"/>
      <c r="H19" s="64"/>
      <c r="L19" t="s">
        <v>64</v>
      </c>
      <c r="M19" s="52">
        <v>45</v>
      </c>
      <c r="N19" s="52">
        <v>40</v>
      </c>
      <c r="O19" s="52">
        <v>5</v>
      </c>
    </row>
    <row r="20" spans="1:15" x14ac:dyDescent="0.35">
      <c r="B20" t="s">
        <v>15</v>
      </c>
      <c r="C20" s="52">
        <v>1</v>
      </c>
      <c r="D20" s="52">
        <v>1</v>
      </c>
      <c r="E20" s="52">
        <v>0</v>
      </c>
      <c r="F20" s="64"/>
      <c r="G20" s="64"/>
      <c r="H20" s="64"/>
      <c r="L20" t="s">
        <v>15</v>
      </c>
      <c r="M20" s="52">
        <v>3</v>
      </c>
      <c r="N20" s="52">
        <v>3</v>
      </c>
      <c r="O20" s="52">
        <v>0</v>
      </c>
    </row>
    <row r="21" spans="1:15" x14ac:dyDescent="0.35">
      <c r="B21" t="s">
        <v>21</v>
      </c>
      <c r="C21" s="52">
        <v>1</v>
      </c>
      <c r="D21" s="52">
        <v>1</v>
      </c>
      <c r="E21" s="52">
        <v>0</v>
      </c>
      <c r="F21" s="64"/>
      <c r="G21" s="64"/>
      <c r="H21" s="64"/>
      <c r="L21" t="s">
        <v>14</v>
      </c>
      <c r="M21" s="52">
        <v>7</v>
      </c>
      <c r="N21" s="52">
        <v>7</v>
      </c>
      <c r="O21" s="52">
        <v>0</v>
      </c>
    </row>
    <row r="22" spans="1:15" x14ac:dyDescent="0.35">
      <c r="A22" s="53" t="s">
        <v>183</v>
      </c>
      <c r="B22" s="53"/>
      <c r="C22" s="54">
        <v>32</v>
      </c>
      <c r="D22" s="54">
        <v>32</v>
      </c>
      <c r="E22" s="54">
        <v>0</v>
      </c>
      <c r="F22" s="64"/>
      <c r="G22" s="64"/>
      <c r="H22" s="64"/>
      <c r="L22" t="s">
        <v>28</v>
      </c>
      <c r="M22" s="52">
        <v>120</v>
      </c>
      <c r="N22" s="52">
        <v>80</v>
      </c>
      <c r="O22" s="52">
        <v>40</v>
      </c>
    </row>
    <row r="23" spans="1:15" x14ac:dyDescent="0.35">
      <c r="A23">
        <v>7</v>
      </c>
      <c r="B23" t="s">
        <v>19</v>
      </c>
      <c r="C23" s="52">
        <v>20</v>
      </c>
      <c r="D23" s="52">
        <v>20</v>
      </c>
      <c r="E23" s="52">
        <v>0</v>
      </c>
      <c r="F23" s="64"/>
      <c r="G23" s="64"/>
      <c r="H23" s="64"/>
      <c r="L23" t="s">
        <v>21</v>
      </c>
      <c r="M23" s="52">
        <v>1</v>
      </c>
      <c r="N23" s="52">
        <v>1</v>
      </c>
      <c r="O23" s="52">
        <v>0</v>
      </c>
    </row>
    <row r="24" spans="1:15" x14ac:dyDescent="0.35">
      <c r="B24" t="s">
        <v>177</v>
      </c>
      <c r="C24" s="52">
        <v>20</v>
      </c>
      <c r="D24" s="52">
        <v>20</v>
      </c>
      <c r="E24" s="52">
        <v>0</v>
      </c>
      <c r="F24" s="64"/>
      <c r="G24" s="64"/>
      <c r="H24" s="64"/>
      <c r="L24" t="s">
        <v>37</v>
      </c>
      <c r="M24" s="52">
        <v>19</v>
      </c>
      <c r="N24" s="52">
        <v>13</v>
      </c>
      <c r="O24" s="52">
        <v>6</v>
      </c>
    </row>
    <row r="25" spans="1:15" x14ac:dyDescent="0.35">
      <c r="B25" t="s">
        <v>16</v>
      </c>
      <c r="C25" s="52">
        <v>10</v>
      </c>
      <c r="D25" s="52">
        <v>10</v>
      </c>
      <c r="E25" s="52">
        <v>0</v>
      </c>
      <c r="F25" s="64"/>
      <c r="G25" s="64"/>
      <c r="H25" s="64"/>
      <c r="L25" t="s">
        <v>33</v>
      </c>
      <c r="M25" s="52">
        <v>2</v>
      </c>
      <c r="N25" s="52">
        <v>2</v>
      </c>
      <c r="O25" s="52">
        <v>0</v>
      </c>
    </row>
    <row r="26" spans="1:15" x14ac:dyDescent="0.35">
      <c r="B26" t="s">
        <v>31</v>
      </c>
      <c r="C26" s="52">
        <v>2</v>
      </c>
      <c r="D26" s="52">
        <v>2</v>
      </c>
      <c r="E26" s="52">
        <v>0</v>
      </c>
      <c r="F26" s="64"/>
      <c r="G26" s="64"/>
      <c r="H26" s="64"/>
      <c r="L26" t="s">
        <v>197</v>
      </c>
      <c r="M26" s="52">
        <v>52</v>
      </c>
      <c r="N26" s="52">
        <v>40</v>
      </c>
      <c r="O26" s="52">
        <v>12</v>
      </c>
    </row>
    <row r="27" spans="1:15" x14ac:dyDescent="0.35">
      <c r="B27" t="s">
        <v>29</v>
      </c>
      <c r="C27" s="52">
        <v>12</v>
      </c>
      <c r="D27" s="52">
        <v>12</v>
      </c>
      <c r="E27" s="52">
        <v>0</v>
      </c>
      <c r="F27" s="64"/>
      <c r="G27" s="64"/>
      <c r="H27" s="64"/>
      <c r="L27" t="s">
        <v>199</v>
      </c>
      <c r="M27" s="52">
        <v>3</v>
      </c>
      <c r="N27" s="52">
        <v>3</v>
      </c>
      <c r="O27" s="52">
        <v>0</v>
      </c>
    </row>
    <row r="28" spans="1:15" x14ac:dyDescent="0.35">
      <c r="B28" t="s">
        <v>15</v>
      </c>
      <c r="C28" s="52">
        <v>1</v>
      </c>
      <c r="D28" s="52">
        <v>1</v>
      </c>
      <c r="E28" s="52">
        <v>0</v>
      </c>
      <c r="F28" s="64"/>
      <c r="G28" s="64"/>
      <c r="H28" s="64"/>
      <c r="L28" t="s">
        <v>240</v>
      </c>
      <c r="M28" s="52">
        <v>4</v>
      </c>
      <c r="N28" s="52">
        <v>4</v>
      </c>
      <c r="O28" s="52">
        <v>0</v>
      </c>
    </row>
    <row r="29" spans="1:15" x14ac:dyDescent="0.35">
      <c r="B29" t="s">
        <v>14</v>
      </c>
      <c r="C29" s="52">
        <v>2</v>
      </c>
      <c r="D29" s="52">
        <v>2</v>
      </c>
      <c r="E29" s="52">
        <v>0</v>
      </c>
      <c r="F29" s="64"/>
      <c r="G29" s="64"/>
      <c r="H29" s="64"/>
      <c r="L29" t="s">
        <v>216</v>
      </c>
      <c r="M29" s="52">
        <v>2</v>
      </c>
      <c r="N29" s="52">
        <v>2</v>
      </c>
      <c r="O29" s="52">
        <v>0</v>
      </c>
    </row>
    <row r="30" spans="1:15" x14ac:dyDescent="0.35">
      <c r="B30" t="s">
        <v>28</v>
      </c>
      <c r="C30" s="52">
        <v>40</v>
      </c>
      <c r="D30" s="52">
        <v>40</v>
      </c>
      <c r="E30" s="52">
        <v>0</v>
      </c>
      <c r="F30" s="64"/>
      <c r="G30" s="64"/>
      <c r="H30" s="64"/>
      <c r="L30" t="s">
        <v>217</v>
      </c>
      <c r="M30" s="52">
        <v>2</v>
      </c>
      <c r="N30" s="52">
        <v>2</v>
      </c>
      <c r="O30" s="52">
        <v>0</v>
      </c>
    </row>
    <row r="31" spans="1:15" x14ac:dyDescent="0.35">
      <c r="B31" t="s">
        <v>37</v>
      </c>
      <c r="C31" s="52">
        <v>1</v>
      </c>
      <c r="D31" s="52">
        <v>1</v>
      </c>
      <c r="E31" s="52">
        <v>0</v>
      </c>
      <c r="F31" s="64"/>
      <c r="G31" s="64"/>
      <c r="H31" s="64"/>
      <c r="L31" t="s">
        <v>232</v>
      </c>
      <c r="M31" s="52">
        <v>5</v>
      </c>
      <c r="N31" s="52">
        <v>3</v>
      </c>
      <c r="O31" s="52">
        <v>2</v>
      </c>
    </row>
    <row r="32" spans="1:15" x14ac:dyDescent="0.35">
      <c r="B32" t="s">
        <v>33</v>
      </c>
      <c r="C32" s="52">
        <v>1</v>
      </c>
      <c r="D32" s="52">
        <v>1</v>
      </c>
      <c r="E32" s="52">
        <v>0</v>
      </c>
      <c r="F32" s="64"/>
      <c r="G32" s="64"/>
      <c r="H32" s="64"/>
      <c r="L32" t="s">
        <v>238</v>
      </c>
      <c r="M32" s="52">
        <v>2</v>
      </c>
      <c r="N32" s="52">
        <v>2</v>
      </c>
      <c r="O32" s="52">
        <v>0</v>
      </c>
    </row>
    <row r="33" spans="1:15" x14ac:dyDescent="0.35">
      <c r="A33" s="53" t="s">
        <v>188</v>
      </c>
      <c r="B33" s="53"/>
      <c r="C33" s="54">
        <v>109</v>
      </c>
      <c r="D33" s="54">
        <v>109</v>
      </c>
      <c r="E33" s="54">
        <v>0</v>
      </c>
      <c r="F33" s="64"/>
      <c r="G33" s="64"/>
      <c r="H33" s="64"/>
      <c r="L33" t="s">
        <v>234</v>
      </c>
      <c r="M33" s="52">
        <v>1</v>
      </c>
      <c r="N33" s="52">
        <v>1</v>
      </c>
      <c r="O33" s="52">
        <v>0</v>
      </c>
    </row>
    <row r="34" spans="1:15" x14ac:dyDescent="0.35">
      <c r="A34">
        <v>8</v>
      </c>
      <c r="B34" t="s">
        <v>63</v>
      </c>
      <c r="C34" s="52">
        <v>1</v>
      </c>
      <c r="D34" s="52">
        <v>1</v>
      </c>
      <c r="E34" s="52">
        <v>0</v>
      </c>
      <c r="F34" s="64"/>
      <c r="G34" s="64"/>
      <c r="H34" s="64"/>
      <c r="L34" t="s">
        <v>235</v>
      </c>
      <c r="M34" s="52">
        <v>3</v>
      </c>
      <c r="N34" s="52">
        <v>3</v>
      </c>
      <c r="O34" s="52">
        <v>0</v>
      </c>
    </row>
    <row r="35" spans="1:15" x14ac:dyDescent="0.35">
      <c r="B35" t="s">
        <v>181</v>
      </c>
      <c r="C35" s="52">
        <v>4</v>
      </c>
      <c r="D35" s="52">
        <v>4</v>
      </c>
      <c r="E35" s="52">
        <v>0</v>
      </c>
      <c r="F35" s="64"/>
      <c r="G35" s="64"/>
      <c r="H35" s="64"/>
      <c r="L35" t="s">
        <v>236</v>
      </c>
      <c r="M35" s="52">
        <v>1</v>
      </c>
      <c r="N35" s="52">
        <v>1</v>
      </c>
      <c r="O35" s="52">
        <v>0</v>
      </c>
    </row>
    <row r="36" spans="1:15" x14ac:dyDescent="0.35">
      <c r="B36" t="s">
        <v>55</v>
      </c>
      <c r="C36" s="52">
        <v>2</v>
      </c>
      <c r="D36" s="52">
        <v>2</v>
      </c>
      <c r="E36" s="52">
        <v>0</v>
      </c>
      <c r="F36" s="64"/>
      <c r="G36" s="64"/>
      <c r="H36" s="64"/>
      <c r="L36" t="s">
        <v>237</v>
      </c>
      <c r="M36" s="52">
        <v>2</v>
      </c>
      <c r="N36" s="52">
        <v>2</v>
      </c>
      <c r="O36" s="52">
        <v>0</v>
      </c>
    </row>
    <row r="37" spans="1:15" x14ac:dyDescent="0.35">
      <c r="B37" t="s">
        <v>17</v>
      </c>
      <c r="C37" s="52">
        <v>4</v>
      </c>
      <c r="D37" s="52">
        <v>4</v>
      </c>
      <c r="E37" s="52">
        <v>0</v>
      </c>
      <c r="F37" s="64"/>
      <c r="G37" s="64"/>
      <c r="H37" s="64"/>
      <c r="L37" t="s">
        <v>243</v>
      </c>
      <c r="M37" s="52">
        <v>16</v>
      </c>
      <c r="N37" s="52">
        <v>6</v>
      </c>
      <c r="O37" s="52">
        <v>10</v>
      </c>
    </row>
    <row r="38" spans="1:15" x14ac:dyDescent="0.35">
      <c r="B38" t="s">
        <v>29</v>
      </c>
      <c r="C38" s="52">
        <v>10</v>
      </c>
      <c r="D38" s="52">
        <v>10</v>
      </c>
      <c r="E38" s="52">
        <v>0</v>
      </c>
      <c r="F38" s="64"/>
      <c r="G38" s="64"/>
      <c r="H38" s="64"/>
      <c r="L38" t="s">
        <v>242</v>
      </c>
      <c r="M38" s="52">
        <v>1</v>
      </c>
      <c r="N38" s="52">
        <v>1</v>
      </c>
      <c r="O38" s="52">
        <v>0</v>
      </c>
    </row>
    <row r="39" spans="1:15" x14ac:dyDescent="0.35">
      <c r="B39" t="s">
        <v>64</v>
      </c>
      <c r="C39" s="52">
        <v>10</v>
      </c>
      <c r="D39" s="52">
        <v>10</v>
      </c>
      <c r="E39" s="52">
        <v>0</v>
      </c>
      <c r="F39" s="64"/>
      <c r="G39" s="64"/>
      <c r="H39" s="64"/>
      <c r="L39" t="s">
        <v>251</v>
      </c>
      <c r="M39" s="52">
        <v>28</v>
      </c>
      <c r="N39" s="52">
        <v>12</v>
      </c>
      <c r="O39" s="52">
        <v>16</v>
      </c>
    </row>
    <row r="40" spans="1:15" x14ac:dyDescent="0.35">
      <c r="B40" t="s">
        <v>37</v>
      </c>
      <c r="C40" s="52">
        <v>2</v>
      </c>
      <c r="D40" s="52">
        <v>2</v>
      </c>
      <c r="E40" s="52">
        <v>0</v>
      </c>
      <c r="F40" s="64"/>
      <c r="G40" s="64"/>
      <c r="H40" s="64"/>
      <c r="L40" t="s">
        <v>274</v>
      </c>
      <c r="M40" s="52">
        <v>1</v>
      </c>
      <c r="N40" s="52">
        <v>1</v>
      </c>
      <c r="O40" s="52">
        <v>0</v>
      </c>
    </row>
    <row r="41" spans="1:15" x14ac:dyDescent="0.35">
      <c r="A41" s="53" t="s">
        <v>186</v>
      </c>
      <c r="B41" s="53"/>
      <c r="C41" s="54">
        <v>33</v>
      </c>
      <c r="D41" s="54">
        <v>33</v>
      </c>
      <c r="E41" s="54">
        <v>0</v>
      </c>
      <c r="F41" s="64"/>
      <c r="G41" s="64"/>
      <c r="H41" s="64"/>
      <c r="L41" t="s">
        <v>262</v>
      </c>
      <c r="M41" s="52">
        <v>20</v>
      </c>
      <c r="N41" s="52"/>
      <c r="O41" s="52">
        <v>20</v>
      </c>
    </row>
    <row r="42" spans="1:15" x14ac:dyDescent="0.35">
      <c r="A42">
        <v>9</v>
      </c>
      <c r="B42" t="s">
        <v>19</v>
      </c>
      <c r="C42" s="52">
        <v>20</v>
      </c>
      <c r="D42" s="52">
        <v>20</v>
      </c>
      <c r="E42" s="52">
        <v>0</v>
      </c>
      <c r="F42" s="64"/>
      <c r="G42" s="64"/>
      <c r="H42" s="64"/>
      <c r="L42" t="s">
        <v>263</v>
      </c>
      <c r="M42" s="52">
        <v>1</v>
      </c>
      <c r="N42" s="52">
        <v>1</v>
      </c>
      <c r="O42" s="52">
        <v>0</v>
      </c>
    </row>
    <row r="43" spans="1:15" x14ac:dyDescent="0.35">
      <c r="B43" t="s">
        <v>181</v>
      </c>
      <c r="C43" s="52">
        <v>6</v>
      </c>
      <c r="D43" s="52">
        <v>6</v>
      </c>
      <c r="E43" s="52">
        <v>0</v>
      </c>
      <c r="F43" s="64"/>
      <c r="G43" s="64"/>
      <c r="H43" s="64"/>
      <c r="L43" t="s">
        <v>279</v>
      </c>
      <c r="M43" s="52">
        <v>3</v>
      </c>
      <c r="N43" s="52">
        <v>3</v>
      </c>
      <c r="O43" s="52">
        <v>0</v>
      </c>
    </row>
    <row r="44" spans="1:15" x14ac:dyDescent="0.35">
      <c r="B44" t="s">
        <v>178</v>
      </c>
      <c r="C44" s="52">
        <v>6</v>
      </c>
      <c r="D44" s="52">
        <v>6</v>
      </c>
      <c r="E44" s="52">
        <v>0</v>
      </c>
      <c r="F44" s="64"/>
      <c r="G44" s="64"/>
      <c r="H44" s="64"/>
      <c r="L44" t="s">
        <v>296</v>
      </c>
      <c r="M44" s="52">
        <v>9</v>
      </c>
      <c r="N44" s="52">
        <v>1</v>
      </c>
      <c r="O44" s="52">
        <v>8</v>
      </c>
    </row>
    <row r="45" spans="1:15" x14ac:dyDescent="0.35">
      <c r="B45" t="s">
        <v>16</v>
      </c>
      <c r="C45" s="52">
        <v>30</v>
      </c>
      <c r="D45" s="52">
        <v>30</v>
      </c>
      <c r="E45" s="52">
        <v>0</v>
      </c>
      <c r="F45" s="64"/>
      <c r="G45" s="64"/>
      <c r="H45" s="64"/>
      <c r="L45" t="s">
        <v>373</v>
      </c>
      <c r="M45" s="52">
        <v>20</v>
      </c>
      <c r="N45" s="52"/>
      <c r="O45" s="52">
        <v>20</v>
      </c>
    </row>
    <row r="46" spans="1:15" x14ac:dyDescent="0.35">
      <c r="B46" t="s">
        <v>31</v>
      </c>
      <c r="C46" s="52">
        <v>2</v>
      </c>
      <c r="D46" s="52">
        <v>2</v>
      </c>
      <c r="E46" s="52">
        <v>0</v>
      </c>
      <c r="F46" s="64"/>
      <c r="G46" s="64"/>
      <c r="H46" s="64"/>
      <c r="L46" t="s">
        <v>369</v>
      </c>
      <c r="M46" s="52">
        <v>2</v>
      </c>
      <c r="N46" s="52"/>
      <c r="O46" s="52">
        <v>2</v>
      </c>
    </row>
    <row r="47" spans="1:15" x14ac:dyDescent="0.35">
      <c r="B47" t="s">
        <v>29</v>
      </c>
      <c r="C47" s="52">
        <v>15</v>
      </c>
      <c r="D47" s="52">
        <v>15</v>
      </c>
      <c r="E47" s="52">
        <v>0</v>
      </c>
      <c r="F47" s="64"/>
      <c r="G47" s="64"/>
      <c r="H47" s="64"/>
      <c r="L47" t="s">
        <v>370</v>
      </c>
      <c r="M47" s="52">
        <v>2</v>
      </c>
      <c r="N47" s="52"/>
      <c r="O47" s="52">
        <v>2</v>
      </c>
    </row>
    <row r="48" spans="1:15" x14ac:dyDescent="0.35">
      <c r="B48" t="s">
        <v>37</v>
      </c>
      <c r="C48" s="52">
        <v>6</v>
      </c>
      <c r="D48" s="52">
        <v>6</v>
      </c>
      <c r="E48" s="52">
        <v>0</v>
      </c>
      <c r="F48" s="64"/>
      <c r="G48" s="64"/>
      <c r="H48" s="64"/>
      <c r="L48" t="s">
        <v>372</v>
      </c>
      <c r="M48" s="52">
        <v>4</v>
      </c>
      <c r="N48" s="52"/>
      <c r="O48" s="52">
        <v>4</v>
      </c>
    </row>
    <row r="49" spans="1:15" x14ac:dyDescent="0.35">
      <c r="B49" t="s">
        <v>33</v>
      </c>
      <c r="C49" s="52">
        <v>1</v>
      </c>
      <c r="D49" s="52">
        <v>1</v>
      </c>
      <c r="E49" s="52">
        <v>0</v>
      </c>
      <c r="F49" s="64"/>
      <c r="G49" s="64"/>
      <c r="H49" s="64"/>
      <c r="L49" t="s">
        <v>402</v>
      </c>
      <c r="M49" s="52">
        <v>2</v>
      </c>
      <c r="N49" s="52">
        <v>2</v>
      </c>
      <c r="O49" s="52">
        <v>0</v>
      </c>
    </row>
    <row r="50" spans="1:15" x14ac:dyDescent="0.35">
      <c r="B50" t="s">
        <v>274</v>
      </c>
      <c r="C50" s="52">
        <v>1</v>
      </c>
      <c r="D50" s="52">
        <v>1</v>
      </c>
      <c r="E50" s="52">
        <v>0</v>
      </c>
      <c r="F50" s="64"/>
      <c r="G50" s="64"/>
      <c r="H50" s="64"/>
      <c r="L50" t="s">
        <v>182</v>
      </c>
      <c r="M50" s="52">
        <v>867</v>
      </c>
      <c r="N50" s="52">
        <v>663</v>
      </c>
      <c r="O50" s="52">
        <v>204</v>
      </c>
    </row>
    <row r="51" spans="1:15" x14ac:dyDescent="0.35">
      <c r="A51" s="53" t="s">
        <v>184</v>
      </c>
      <c r="B51" s="53"/>
      <c r="C51" s="54">
        <v>87</v>
      </c>
      <c r="D51" s="54">
        <v>87</v>
      </c>
      <c r="E51" s="54">
        <v>0</v>
      </c>
      <c r="F51" s="64"/>
      <c r="G51" s="64"/>
      <c r="H51" s="64"/>
    </row>
    <row r="52" spans="1:15" x14ac:dyDescent="0.35">
      <c r="A52">
        <v>10</v>
      </c>
      <c r="B52" t="s">
        <v>135</v>
      </c>
      <c r="C52" s="52">
        <v>1</v>
      </c>
      <c r="D52" s="52">
        <v>1</v>
      </c>
      <c r="E52" s="52">
        <v>0</v>
      </c>
      <c r="F52" s="64"/>
      <c r="G52" s="64"/>
      <c r="H52" s="64"/>
    </row>
    <row r="53" spans="1:15" x14ac:dyDescent="0.35">
      <c r="B53" t="s">
        <v>19</v>
      </c>
      <c r="C53" s="52">
        <v>20</v>
      </c>
      <c r="D53" s="52">
        <v>20</v>
      </c>
      <c r="E53" s="52">
        <v>0</v>
      </c>
      <c r="F53" s="64"/>
      <c r="G53" s="64"/>
      <c r="H53" s="64"/>
    </row>
    <row r="54" spans="1:15" x14ac:dyDescent="0.35">
      <c r="B54" t="s">
        <v>181</v>
      </c>
      <c r="C54" s="52">
        <v>15</v>
      </c>
      <c r="D54" s="52">
        <v>13</v>
      </c>
      <c r="E54" s="52">
        <v>2</v>
      </c>
      <c r="F54" s="64"/>
      <c r="G54" s="64"/>
      <c r="H54" s="64"/>
    </row>
    <row r="55" spans="1:15" x14ac:dyDescent="0.35">
      <c r="B55" t="s">
        <v>177</v>
      </c>
      <c r="C55" s="52">
        <v>20</v>
      </c>
      <c r="D55" s="52">
        <v>11</v>
      </c>
      <c r="E55" s="52">
        <v>9</v>
      </c>
      <c r="F55" s="64"/>
      <c r="G55" s="64"/>
      <c r="H55" s="64"/>
    </row>
    <row r="56" spans="1:15" x14ac:dyDescent="0.35">
      <c r="B56" t="s">
        <v>178</v>
      </c>
      <c r="C56" s="52">
        <v>20</v>
      </c>
      <c r="D56" s="52">
        <v>17</v>
      </c>
      <c r="E56" s="52">
        <v>3</v>
      </c>
      <c r="F56" s="64"/>
      <c r="G56" s="64"/>
      <c r="H56" s="64"/>
    </row>
    <row r="57" spans="1:15" x14ac:dyDescent="0.35">
      <c r="B57" t="s">
        <v>16</v>
      </c>
      <c r="C57" s="52">
        <v>20</v>
      </c>
      <c r="D57" s="52">
        <v>20</v>
      </c>
      <c r="E57" s="52">
        <v>0</v>
      </c>
      <c r="F57" s="64"/>
      <c r="G57" s="64"/>
      <c r="H57" s="64"/>
    </row>
    <row r="58" spans="1:15" x14ac:dyDescent="0.35">
      <c r="B58" t="s">
        <v>55</v>
      </c>
      <c r="C58" s="52">
        <v>2</v>
      </c>
      <c r="D58" s="52">
        <v>2</v>
      </c>
      <c r="E58" s="52">
        <v>0</v>
      </c>
      <c r="F58" s="64"/>
      <c r="G58" s="64"/>
      <c r="H58" s="64"/>
    </row>
    <row r="59" spans="1:15" x14ac:dyDescent="0.35">
      <c r="B59" t="s">
        <v>17</v>
      </c>
      <c r="C59" s="52">
        <v>4</v>
      </c>
      <c r="D59" s="52">
        <v>4</v>
      </c>
      <c r="E59" s="52">
        <v>0</v>
      </c>
      <c r="F59" s="64"/>
      <c r="G59" s="64"/>
      <c r="H59" s="64"/>
    </row>
    <row r="60" spans="1:15" x14ac:dyDescent="0.35">
      <c r="B60" t="s">
        <v>31</v>
      </c>
      <c r="C60" s="52">
        <v>5</v>
      </c>
      <c r="D60" s="52">
        <v>5</v>
      </c>
      <c r="E60" s="52">
        <v>0</v>
      </c>
      <c r="F60" s="64"/>
      <c r="G60" s="64"/>
      <c r="H60" s="64"/>
    </row>
    <row r="61" spans="1:15" x14ac:dyDescent="0.35">
      <c r="B61" t="s">
        <v>29</v>
      </c>
      <c r="C61" s="52">
        <v>20</v>
      </c>
      <c r="D61" s="52">
        <v>20</v>
      </c>
      <c r="E61" s="52">
        <v>0</v>
      </c>
      <c r="F61" s="64"/>
      <c r="G61" s="64"/>
      <c r="H61" s="64"/>
    </row>
    <row r="62" spans="1:15" x14ac:dyDescent="0.35">
      <c r="B62" t="s">
        <v>154</v>
      </c>
      <c r="C62" s="52">
        <v>1</v>
      </c>
      <c r="D62" s="52">
        <v>1</v>
      </c>
      <c r="E62" s="52">
        <v>0</v>
      </c>
      <c r="F62" s="64"/>
      <c r="G62" s="64"/>
      <c r="H62" s="64"/>
    </row>
    <row r="63" spans="1:15" x14ac:dyDescent="0.35">
      <c r="B63" t="s">
        <v>140</v>
      </c>
      <c r="C63" s="52">
        <v>1</v>
      </c>
      <c r="D63" s="52">
        <v>1</v>
      </c>
      <c r="E63" s="52">
        <v>0</v>
      </c>
      <c r="F63" s="64"/>
      <c r="G63" s="64"/>
      <c r="H63" s="64"/>
    </row>
    <row r="64" spans="1:15" x14ac:dyDescent="0.35">
      <c r="B64" t="s">
        <v>64</v>
      </c>
      <c r="C64" s="52">
        <v>10</v>
      </c>
      <c r="D64" s="52">
        <v>10</v>
      </c>
      <c r="E64" s="52">
        <v>0</v>
      </c>
      <c r="F64" s="64"/>
      <c r="G64" s="64"/>
      <c r="H64" s="64"/>
    </row>
    <row r="65" spans="1:8" x14ac:dyDescent="0.35">
      <c r="B65" t="s">
        <v>251</v>
      </c>
      <c r="C65" s="52">
        <v>4</v>
      </c>
      <c r="D65" s="52">
        <v>4</v>
      </c>
      <c r="E65" s="52">
        <v>0</v>
      </c>
      <c r="F65" s="64"/>
      <c r="G65" s="64"/>
      <c r="H65" s="64"/>
    </row>
    <row r="66" spans="1:8" x14ac:dyDescent="0.35">
      <c r="A66" s="53" t="s">
        <v>185</v>
      </c>
      <c r="B66" s="53"/>
      <c r="C66" s="54">
        <v>143</v>
      </c>
      <c r="D66" s="54">
        <v>129</v>
      </c>
      <c r="E66" s="54">
        <v>14</v>
      </c>
      <c r="F66" s="64"/>
      <c r="G66" s="64"/>
      <c r="H66" s="64"/>
    </row>
    <row r="67" spans="1:8" x14ac:dyDescent="0.35">
      <c r="A67">
        <v>11</v>
      </c>
      <c r="B67" t="s">
        <v>63</v>
      </c>
      <c r="C67" s="52">
        <v>1</v>
      </c>
      <c r="D67" s="52">
        <v>1</v>
      </c>
      <c r="E67" s="52">
        <v>0</v>
      </c>
      <c r="F67" s="64"/>
      <c r="G67" s="64"/>
      <c r="H67" s="64"/>
    </row>
    <row r="68" spans="1:8" x14ac:dyDescent="0.35">
      <c r="B68" t="s">
        <v>19</v>
      </c>
      <c r="C68" s="52">
        <v>20</v>
      </c>
      <c r="D68" s="52">
        <v>20</v>
      </c>
      <c r="E68" s="52">
        <v>0</v>
      </c>
      <c r="F68" s="64"/>
      <c r="G68" s="64"/>
      <c r="H68" s="64"/>
    </row>
    <row r="69" spans="1:8" x14ac:dyDescent="0.35">
      <c r="B69" t="s">
        <v>29</v>
      </c>
      <c r="C69" s="52">
        <v>10</v>
      </c>
      <c r="D69" s="52">
        <v>10</v>
      </c>
      <c r="E69" s="52">
        <v>0</v>
      </c>
      <c r="F69" s="64"/>
      <c r="G69" s="64"/>
      <c r="H69" s="64"/>
    </row>
    <row r="70" spans="1:8" x14ac:dyDescent="0.35">
      <c r="B70" t="s">
        <v>37</v>
      </c>
      <c r="C70" s="52">
        <v>10</v>
      </c>
      <c r="D70" s="52">
        <v>4</v>
      </c>
      <c r="E70" s="52">
        <v>6</v>
      </c>
      <c r="F70" s="64"/>
      <c r="G70" s="64"/>
      <c r="H70" s="64"/>
    </row>
    <row r="71" spans="1:8" x14ac:dyDescent="0.35">
      <c r="B71" t="s">
        <v>197</v>
      </c>
      <c r="C71" s="52">
        <v>20</v>
      </c>
      <c r="D71" s="52">
        <v>20</v>
      </c>
      <c r="E71" s="52">
        <v>0</v>
      </c>
      <c r="F71" s="64"/>
      <c r="G71" s="64"/>
      <c r="H71" s="64"/>
    </row>
    <row r="72" spans="1:8" x14ac:dyDescent="0.35">
      <c r="B72" t="s">
        <v>199</v>
      </c>
      <c r="C72" s="52">
        <v>3</v>
      </c>
      <c r="D72" s="52">
        <v>3</v>
      </c>
      <c r="E72" s="52">
        <v>0</v>
      </c>
    </row>
    <row r="73" spans="1:8" x14ac:dyDescent="0.35">
      <c r="A73" s="53" t="s">
        <v>189</v>
      </c>
      <c r="B73" s="53"/>
      <c r="C73" s="54">
        <v>64</v>
      </c>
      <c r="D73" s="54">
        <v>58</v>
      </c>
      <c r="E73" s="54">
        <v>6</v>
      </c>
    </row>
    <row r="74" spans="1:8" x14ac:dyDescent="0.35">
      <c r="A74">
        <v>12</v>
      </c>
      <c r="B74" t="s">
        <v>180</v>
      </c>
      <c r="C74" s="52">
        <v>4</v>
      </c>
      <c r="D74" s="52">
        <v>4</v>
      </c>
      <c r="E74" s="52">
        <v>0</v>
      </c>
    </row>
    <row r="75" spans="1:8" x14ac:dyDescent="0.35">
      <c r="B75" t="s">
        <v>177</v>
      </c>
      <c r="C75" s="52">
        <v>16</v>
      </c>
      <c r="D75" s="52">
        <v>16</v>
      </c>
      <c r="E75" s="52">
        <v>0</v>
      </c>
    </row>
    <row r="76" spans="1:8" x14ac:dyDescent="0.35">
      <c r="B76" t="s">
        <v>16</v>
      </c>
      <c r="C76" s="52">
        <v>10</v>
      </c>
      <c r="D76" s="52">
        <v>10</v>
      </c>
      <c r="E76" s="52">
        <v>0</v>
      </c>
    </row>
    <row r="77" spans="1:8" x14ac:dyDescent="0.35">
      <c r="B77" t="s">
        <v>17</v>
      </c>
      <c r="C77" s="52">
        <v>2</v>
      </c>
      <c r="D77" s="52">
        <v>2</v>
      </c>
      <c r="E77" s="52">
        <v>0</v>
      </c>
    </row>
    <row r="78" spans="1:8" x14ac:dyDescent="0.35">
      <c r="B78" t="s">
        <v>64</v>
      </c>
      <c r="C78" s="52">
        <v>20</v>
      </c>
      <c r="D78" s="52">
        <v>20</v>
      </c>
      <c r="E78" s="52">
        <v>0</v>
      </c>
    </row>
    <row r="79" spans="1:8" x14ac:dyDescent="0.35">
      <c r="B79" t="s">
        <v>15</v>
      </c>
      <c r="C79" s="52">
        <v>1</v>
      </c>
      <c r="D79" s="52">
        <v>1</v>
      </c>
      <c r="E79" s="52">
        <v>0</v>
      </c>
    </row>
    <row r="80" spans="1:8" x14ac:dyDescent="0.35">
      <c r="B80" t="s">
        <v>14</v>
      </c>
      <c r="C80" s="52">
        <v>5</v>
      </c>
      <c r="D80" s="52">
        <v>5</v>
      </c>
      <c r="E80" s="52">
        <v>0</v>
      </c>
    </row>
    <row r="81" spans="1:5" x14ac:dyDescent="0.35">
      <c r="B81" t="s">
        <v>28</v>
      </c>
      <c r="C81" s="52">
        <v>40</v>
      </c>
      <c r="D81" s="52">
        <v>40</v>
      </c>
      <c r="E81" s="52">
        <v>0</v>
      </c>
    </row>
    <row r="82" spans="1:5" x14ac:dyDescent="0.35">
      <c r="B82" t="s">
        <v>240</v>
      </c>
      <c r="C82" s="52">
        <v>4</v>
      </c>
      <c r="D82" s="52">
        <v>4</v>
      </c>
      <c r="E82" s="52">
        <v>0</v>
      </c>
    </row>
    <row r="83" spans="1:5" x14ac:dyDescent="0.35">
      <c r="A83" s="53" t="s">
        <v>211</v>
      </c>
      <c r="B83" s="53"/>
      <c r="C83" s="54">
        <v>102</v>
      </c>
      <c r="D83" s="54">
        <v>102</v>
      </c>
      <c r="E83" s="54">
        <v>0</v>
      </c>
    </row>
    <row r="84" spans="1:5" x14ac:dyDescent="0.35">
      <c r="A84">
        <v>1</v>
      </c>
      <c r="B84" t="s">
        <v>197</v>
      </c>
      <c r="C84" s="52">
        <v>32</v>
      </c>
      <c r="D84" s="52">
        <v>20</v>
      </c>
      <c r="E84" s="52">
        <v>12</v>
      </c>
    </row>
    <row r="85" spans="1:5" x14ac:dyDescent="0.35">
      <c r="B85" t="s">
        <v>216</v>
      </c>
      <c r="C85" s="52">
        <v>2</v>
      </c>
      <c r="D85" s="52">
        <v>2</v>
      </c>
      <c r="E85" s="52">
        <v>0</v>
      </c>
    </row>
    <row r="86" spans="1:5" x14ac:dyDescent="0.35">
      <c r="B86" t="s">
        <v>217</v>
      </c>
      <c r="C86" s="52">
        <v>2</v>
      </c>
      <c r="D86" s="52">
        <v>2</v>
      </c>
      <c r="E86" s="52">
        <v>0</v>
      </c>
    </row>
    <row r="87" spans="1:5" x14ac:dyDescent="0.35">
      <c r="B87" t="s">
        <v>232</v>
      </c>
      <c r="C87" s="52">
        <v>2</v>
      </c>
      <c r="D87" s="52">
        <v>2</v>
      </c>
      <c r="E87" s="52">
        <v>0</v>
      </c>
    </row>
    <row r="88" spans="1:5" x14ac:dyDescent="0.35">
      <c r="B88" t="s">
        <v>238</v>
      </c>
      <c r="C88" s="52">
        <v>2</v>
      </c>
      <c r="D88" s="52">
        <v>2</v>
      </c>
      <c r="E88" s="52">
        <v>0</v>
      </c>
    </row>
    <row r="89" spans="1:5" x14ac:dyDescent="0.35">
      <c r="B89" t="s">
        <v>234</v>
      </c>
      <c r="C89" s="52">
        <v>1</v>
      </c>
      <c r="D89" s="52">
        <v>1</v>
      </c>
      <c r="E89" s="52">
        <v>0</v>
      </c>
    </row>
    <row r="90" spans="1:5" x14ac:dyDescent="0.35">
      <c r="B90" t="s">
        <v>235</v>
      </c>
      <c r="C90" s="52">
        <v>3</v>
      </c>
      <c r="D90" s="52">
        <v>3</v>
      </c>
      <c r="E90" s="52">
        <v>0</v>
      </c>
    </row>
    <row r="91" spans="1:5" x14ac:dyDescent="0.35">
      <c r="B91" t="s">
        <v>236</v>
      </c>
      <c r="C91" s="52">
        <v>1</v>
      </c>
      <c r="D91" s="52">
        <v>1</v>
      </c>
      <c r="E91" s="52">
        <v>0</v>
      </c>
    </row>
    <row r="92" spans="1:5" x14ac:dyDescent="0.35">
      <c r="B92" t="s">
        <v>237</v>
      </c>
      <c r="C92" s="52">
        <v>1</v>
      </c>
      <c r="D92" s="52">
        <v>1</v>
      </c>
      <c r="E92" s="52">
        <v>0</v>
      </c>
    </row>
    <row r="93" spans="1:5" x14ac:dyDescent="0.35">
      <c r="B93" t="s">
        <v>243</v>
      </c>
      <c r="C93" s="52">
        <v>16</v>
      </c>
      <c r="D93" s="52">
        <v>6</v>
      </c>
      <c r="E93" s="52">
        <v>10</v>
      </c>
    </row>
    <row r="94" spans="1:5" x14ac:dyDescent="0.35">
      <c r="B94" t="s">
        <v>242</v>
      </c>
      <c r="C94" s="52">
        <v>1</v>
      </c>
      <c r="D94" s="52">
        <v>1</v>
      </c>
      <c r="E94" s="52">
        <v>0</v>
      </c>
    </row>
    <row r="95" spans="1:5" x14ac:dyDescent="0.35">
      <c r="B95" t="s">
        <v>251</v>
      </c>
      <c r="C95" s="52">
        <v>12</v>
      </c>
      <c r="D95" s="52">
        <v>8</v>
      </c>
      <c r="E95" s="52">
        <v>4</v>
      </c>
    </row>
    <row r="96" spans="1:5" x14ac:dyDescent="0.35">
      <c r="A96" s="53" t="s">
        <v>250</v>
      </c>
      <c r="B96" s="53"/>
      <c r="C96" s="54">
        <v>75</v>
      </c>
      <c r="D96" s="54">
        <v>49</v>
      </c>
      <c r="E96" s="54">
        <v>26</v>
      </c>
    </row>
    <row r="97" spans="1:5" x14ac:dyDescent="0.35">
      <c r="A97">
        <v>2</v>
      </c>
      <c r="B97" t="s">
        <v>19</v>
      </c>
      <c r="C97" s="52">
        <v>20</v>
      </c>
      <c r="D97" s="52">
        <v>17</v>
      </c>
      <c r="E97" s="52">
        <v>3</v>
      </c>
    </row>
    <row r="98" spans="1:5" x14ac:dyDescent="0.35">
      <c r="B98" t="s">
        <v>16</v>
      </c>
      <c r="C98" s="52">
        <v>11</v>
      </c>
      <c r="D98" s="52">
        <v>11</v>
      </c>
      <c r="E98" s="52">
        <v>0</v>
      </c>
    </row>
    <row r="99" spans="1:5" x14ac:dyDescent="0.35">
      <c r="B99" t="s">
        <v>29</v>
      </c>
      <c r="C99" s="52">
        <v>25</v>
      </c>
      <c r="D99" s="52">
        <v>25</v>
      </c>
      <c r="E99" s="52">
        <v>0</v>
      </c>
    </row>
    <row r="100" spans="1:5" x14ac:dyDescent="0.35">
      <c r="B100" t="s">
        <v>64</v>
      </c>
      <c r="C100" s="52">
        <v>5</v>
      </c>
      <c r="D100" s="52"/>
      <c r="E100" s="52">
        <v>5</v>
      </c>
    </row>
    <row r="101" spans="1:5" x14ac:dyDescent="0.35">
      <c r="B101" t="s">
        <v>28</v>
      </c>
      <c r="C101" s="52">
        <v>40</v>
      </c>
      <c r="D101" s="52"/>
      <c r="E101" s="52">
        <v>40</v>
      </c>
    </row>
    <row r="102" spans="1:5" x14ac:dyDescent="0.35">
      <c r="B102" t="s">
        <v>232</v>
      </c>
      <c r="C102" s="52">
        <v>1</v>
      </c>
      <c r="D102" s="52">
        <v>1</v>
      </c>
      <c r="E102" s="52">
        <v>0</v>
      </c>
    </row>
    <row r="103" spans="1:5" x14ac:dyDescent="0.35">
      <c r="B103" t="s">
        <v>237</v>
      </c>
      <c r="C103" s="52">
        <v>1</v>
      </c>
      <c r="D103" s="52">
        <v>1</v>
      </c>
      <c r="E103" s="52">
        <v>0</v>
      </c>
    </row>
    <row r="104" spans="1:5" x14ac:dyDescent="0.35">
      <c r="B104" t="s">
        <v>251</v>
      </c>
      <c r="C104" s="52">
        <v>12</v>
      </c>
      <c r="D104" s="52"/>
      <c r="E104" s="52">
        <v>12</v>
      </c>
    </row>
    <row r="105" spans="1:5" x14ac:dyDescent="0.35">
      <c r="B105" t="s">
        <v>262</v>
      </c>
      <c r="C105" s="52">
        <v>20</v>
      </c>
      <c r="D105" s="52"/>
      <c r="E105" s="52">
        <v>20</v>
      </c>
    </row>
    <row r="106" spans="1:5" x14ac:dyDescent="0.35">
      <c r="B106" t="s">
        <v>263</v>
      </c>
      <c r="C106" s="52">
        <v>1</v>
      </c>
      <c r="D106" s="52">
        <v>1</v>
      </c>
      <c r="E106" s="52">
        <v>0</v>
      </c>
    </row>
    <row r="107" spans="1:5" x14ac:dyDescent="0.35">
      <c r="B107" t="s">
        <v>279</v>
      </c>
      <c r="C107" s="52">
        <v>3</v>
      </c>
      <c r="D107" s="52">
        <v>3</v>
      </c>
      <c r="E107" s="52">
        <v>0</v>
      </c>
    </row>
    <row r="108" spans="1:5" x14ac:dyDescent="0.35">
      <c r="B108" t="s">
        <v>296</v>
      </c>
      <c r="C108" s="52">
        <v>1</v>
      </c>
      <c r="D108" s="52">
        <v>1</v>
      </c>
      <c r="E108" s="52">
        <v>0</v>
      </c>
    </row>
    <row r="109" spans="1:5" x14ac:dyDescent="0.35">
      <c r="A109" s="53" t="s">
        <v>278</v>
      </c>
      <c r="B109" s="53"/>
      <c r="C109" s="54">
        <v>140</v>
      </c>
      <c r="D109" s="54">
        <v>60</v>
      </c>
      <c r="E109" s="54">
        <v>80</v>
      </c>
    </row>
    <row r="110" spans="1:5" x14ac:dyDescent="0.35">
      <c r="A110" t="s">
        <v>182</v>
      </c>
      <c r="C110" s="52">
        <v>867</v>
      </c>
      <c r="D110" s="52">
        <v>663</v>
      </c>
      <c r="E110" s="52">
        <v>204</v>
      </c>
    </row>
  </sheetData>
  <pageMargins left="0.59055118110236227" right="0.39370078740157483" top="0.39370078740157483" bottom="0" header="0" footer="0"/>
  <pageSetup scale="91"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50"/>
  <sheetViews>
    <sheetView topLeftCell="A31" workbookViewId="0">
      <selection activeCell="D51" sqref="D51"/>
    </sheetView>
  </sheetViews>
  <sheetFormatPr defaultRowHeight="14.5" x14ac:dyDescent="0.35"/>
  <cols>
    <col min="1" max="1" width="54.089843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98" t="s">
        <v>396</v>
      </c>
    </row>
    <row r="3" spans="1:4" x14ac:dyDescent="0.35">
      <c r="B3" s="51" t="s">
        <v>191</v>
      </c>
    </row>
    <row r="4" spans="1:4" x14ac:dyDescent="0.35">
      <c r="A4" s="51" t="s">
        <v>179</v>
      </c>
      <c r="B4" t="s">
        <v>192</v>
      </c>
      <c r="C4" t="s">
        <v>193</v>
      </c>
      <c r="D4" t="s">
        <v>190</v>
      </c>
    </row>
    <row r="5" spans="1:4" x14ac:dyDescent="0.35">
      <c r="A5" t="s">
        <v>135</v>
      </c>
      <c r="B5" s="52">
        <v>1</v>
      </c>
      <c r="C5" s="52">
        <v>1</v>
      </c>
      <c r="D5" s="52">
        <v>0</v>
      </c>
    </row>
    <row r="6" spans="1:4" x14ac:dyDescent="0.35">
      <c r="A6" t="s">
        <v>63</v>
      </c>
      <c r="B6" s="52">
        <v>2</v>
      </c>
      <c r="C6" s="52">
        <v>2</v>
      </c>
      <c r="D6" s="52">
        <v>0</v>
      </c>
    </row>
    <row r="7" spans="1:4" x14ac:dyDescent="0.35">
      <c r="A7" s="100" t="s">
        <v>19</v>
      </c>
      <c r="B7" s="101">
        <v>128</v>
      </c>
      <c r="C7" s="101">
        <v>110</v>
      </c>
      <c r="D7" s="101">
        <v>18</v>
      </c>
    </row>
    <row r="8" spans="1:4" x14ac:dyDescent="0.35">
      <c r="A8" t="s">
        <v>180</v>
      </c>
      <c r="B8" s="52">
        <v>4</v>
      </c>
      <c r="C8" s="52">
        <v>4</v>
      </c>
      <c r="D8" s="52">
        <v>0</v>
      </c>
    </row>
    <row r="9" spans="1:4" x14ac:dyDescent="0.35">
      <c r="A9" t="s">
        <v>181</v>
      </c>
      <c r="B9" s="52">
        <v>41</v>
      </c>
      <c r="C9" s="52">
        <v>23</v>
      </c>
      <c r="D9" s="52">
        <v>18</v>
      </c>
    </row>
    <row r="10" spans="1:4" x14ac:dyDescent="0.35">
      <c r="A10" t="s">
        <v>177</v>
      </c>
      <c r="B10" s="52">
        <v>56</v>
      </c>
      <c r="C10" s="52">
        <v>47</v>
      </c>
      <c r="D10" s="52">
        <v>9</v>
      </c>
    </row>
    <row r="11" spans="1:4" x14ac:dyDescent="0.35">
      <c r="A11" s="100" t="s">
        <v>178</v>
      </c>
      <c r="B11" s="101">
        <v>47</v>
      </c>
      <c r="C11" s="101">
        <v>39</v>
      </c>
      <c r="D11" s="101">
        <v>8</v>
      </c>
    </row>
    <row r="12" spans="1:4" x14ac:dyDescent="0.35">
      <c r="A12" s="100" t="s">
        <v>16</v>
      </c>
      <c r="B12" s="101">
        <v>86</v>
      </c>
      <c r="C12" s="101">
        <v>82</v>
      </c>
      <c r="D12" s="101">
        <v>4</v>
      </c>
    </row>
    <row r="13" spans="1:4" x14ac:dyDescent="0.35">
      <c r="A13" t="s">
        <v>55</v>
      </c>
      <c r="B13" s="52">
        <v>4</v>
      </c>
      <c r="C13" s="52">
        <v>4</v>
      </c>
      <c r="D13" s="52">
        <v>0</v>
      </c>
    </row>
    <row r="14" spans="1:4" x14ac:dyDescent="0.35">
      <c r="A14" t="s">
        <v>17</v>
      </c>
      <c r="B14" s="52">
        <v>12</v>
      </c>
      <c r="C14" s="52">
        <v>12</v>
      </c>
      <c r="D14" s="52">
        <v>0</v>
      </c>
    </row>
    <row r="15" spans="1:4" x14ac:dyDescent="0.35">
      <c r="A15" t="s">
        <v>31</v>
      </c>
      <c r="B15" s="52">
        <v>9</v>
      </c>
      <c r="C15" s="52">
        <v>9</v>
      </c>
      <c r="D15" s="52">
        <v>0</v>
      </c>
    </row>
    <row r="16" spans="1:4" x14ac:dyDescent="0.35">
      <c r="A16" t="s">
        <v>29</v>
      </c>
      <c r="B16" s="52">
        <v>92</v>
      </c>
      <c r="C16" s="52">
        <v>92</v>
      </c>
      <c r="D16" s="52">
        <v>0</v>
      </c>
    </row>
    <row r="17" spans="1:4" x14ac:dyDescent="0.35">
      <c r="A17" t="s">
        <v>154</v>
      </c>
      <c r="B17" s="52">
        <v>1</v>
      </c>
      <c r="C17" s="52">
        <v>1</v>
      </c>
      <c r="D17" s="52">
        <v>0</v>
      </c>
    </row>
    <row r="18" spans="1:4" x14ac:dyDescent="0.35">
      <c r="A18" t="s">
        <v>140</v>
      </c>
      <c r="B18" s="52">
        <v>1</v>
      </c>
      <c r="C18" s="52">
        <v>1</v>
      </c>
      <c r="D18" s="52">
        <v>0</v>
      </c>
    </row>
    <row r="19" spans="1:4" x14ac:dyDescent="0.35">
      <c r="A19" s="100" t="s">
        <v>64</v>
      </c>
      <c r="B19" s="101">
        <v>45</v>
      </c>
      <c r="C19" s="101">
        <v>40</v>
      </c>
      <c r="D19" s="101">
        <v>5</v>
      </c>
    </row>
    <row r="20" spans="1:4" x14ac:dyDescent="0.35">
      <c r="A20" t="s">
        <v>15</v>
      </c>
      <c r="B20" s="52">
        <v>3</v>
      </c>
      <c r="C20" s="52">
        <v>3</v>
      </c>
      <c r="D20" s="52">
        <v>0</v>
      </c>
    </row>
    <row r="21" spans="1:4" x14ac:dyDescent="0.35">
      <c r="A21" t="s">
        <v>14</v>
      </c>
      <c r="B21" s="52">
        <v>7</v>
      </c>
      <c r="C21" s="52">
        <v>7</v>
      </c>
      <c r="D21" s="52">
        <v>0</v>
      </c>
    </row>
    <row r="22" spans="1:4" x14ac:dyDescent="0.35">
      <c r="A22" s="100" t="s">
        <v>28</v>
      </c>
      <c r="B22" s="101">
        <v>120</v>
      </c>
      <c r="C22" s="101">
        <v>80</v>
      </c>
      <c r="D22" s="101">
        <v>40</v>
      </c>
    </row>
    <row r="23" spans="1:4" x14ac:dyDescent="0.35">
      <c r="A23" t="s">
        <v>21</v>
      </c>
      <c r="B23" s="52">
        <v>1</v>
      </c>
      <c r="C23" s="52">
        <v>1</v>
      </c>
      <c r="D23" s="52">
        <v>0</v>
      </c>
    </row>
    <row r="24" spans="1:4" x14ac:dyDescent="0.35">
      <c r="A24" s="100" t="s">
        <v>37</v>
      </c>
      <c r="B24" s="101">
        <v>19</v>
      </c>
      <c r="C24" s="101">
        <v>13</v>
      </c>
      <c r="D24" s="101">
        <v>6</v>
      </c>
    </row>
    <row r="25" spans="1:4" x14ac:dyDescent="0.35">
      <c r="A25" t="s">
        <v>33</v>
      </c>
      <c r="B25" s="52">
        <v>2</v>
      </c>
      <c r="C25" s="52">
        <v>2</v>
      </c>
      <c r="D25" s="52">
        <v>0</v>
      </c>
    </row>
    <row r="26" spans="1:4" x14ac:dyDescent="0.35">
      <c r="A26" s="100" t="s">
        <v>197</v>
      </c>
      <c r="B26" s="101">
        <v>52</v>
      </c>
      <c r="C26" s="101">
        <v>40</v>
      </c>
      <c r="D26" s="101">
        <v>12</v>
      </c>
    </row>
    <row r="27" spans="1:4" x14ac:dyDescent="0.35">
      <c r="A27" t="s">
        <v>199</v>
      </c>
      <c r="B27" s="52">
        <v>3</v>
      </c>
      <c r="C27" s="52">
        <v>3</v>
      </c>
      <c r="D27" s="52">
        <v>0</v>
      </c>
    </row>
    <row r="28" spans="1:4" x14ac:dyDescent="0.35">
      <c r="A28" t="s">
        <v>240</v>
      </c>
      <c r="B28" s="52">
        <v>4</v>
      </c>
      <c r="C28" s="52">
        <v>4</v>
      </c>
      <c r="D28" s="52">
        <v>0</v>
      </c>
    </row>
    <row r="29" spans="1:4" x14ac:dyDescent="0.35">
      <c r="A29" t="s">
        <v>216</v>
      </c>
      <c r="B29" s="52">
        <v>2</v>
      </c>
      <c r="C29" s="52">
        <v>2</v>
      </c>
      <c r="D29" s="52">
        <v>0</v>
      </c>
    </row>
    <row r="30" spans="1:4" x14ac:dyDescent="0.35">
      <c r="A30" t="s">
        <v>217</v>
      </c>
      <c r="B30" s="52">
        <v>2</v>
      </c>
      <c r="C30" s="52">
        <v>2</v>
      </c>
      <c r="D30" s="52">
        <v>0</v>
      </c>
    </row>
    <row r="31" spans="1:4" x14ac:dyDescent="0.35">
      <c r="A31" s="33" t="s">
        <v>232</v>
      </c>
      <c r="B31" s="64">
        <v>5</v>
      </c>
      <c r="C31" s="64">
        <v>3</v>
      </c>
      <c r="D31" s="64">
        <v>2</v>
      </c>
    </row>
    <row r="32" spans="1:4" x14ac:dyDescent="0.35">
      <c r="A32" t="s">
        <v>238</v>
      </c>
      <c r="B32" s="52">
        <v>2</v>
      </c>
      <c r="C32" s="52">
        <v>2</v>
      </c>
      <c r="D32" s="52">
        <v>0</v>
      </c>
    </row>
    <row r="33" spans="1:4" x14ac:dyDescent="0.35">
      <c r="A33" t="s">
        <v>234</v>
      </c>
      <c r="B33" s="52">
        <v>1</v>
      </c>
      <c r="C33" s="52">
        <v>1</v>
      </c>
      <c r="D33" s="52">
        <v>0</v>
      </c>
    </row>
    <row r="34" spans="1:4" x14ac:dyDescent="0.35">
      <c r="A34" t="s">
        <v>235</v>
      </c>
      <c r="B34" s="52">
        <v>3</v>
      </c>
      <c r="C34" s="52">
        <v>3</v>
      </c>
      <c r="D34" s="52">
        <v>0</v>
      </c>
    </row>
    <row r="35" spans="1:4" x14ac:dyDescent="0.35">
      <c r="A35" t="s">
        <v>236</v>
      </c>
      <c r="B35" s="52">
        <v>1</v>
      </c>
      <c r="C35" s="52">
        <v>1</v>
      </c>
      <c r="D35" s="52">
        <v>0</v>
      </c>
    </row>
    <row r="36" spans="1:4" x14ac:dyDescent="0.35">
      <c r="A36" t="s">
        <v>237</v>
      </c>
      <c r="B36" s="52">
        <v>2</v>
      </c>
      <c r="C36" s="52">
        <v>2</v>
      </c>
      <c r="D36" s="52">
        <v>0</v>
      </c>
    </row>
    <row r="37" spans="1:4" x14ac:dyDescent="0.35">
      <c r="A37" s="100" t="s">
        <v>243</v>
      </c>
      <c r="B37" s="101">
        <v>16</v>
      </c>
      <c r="C37" s="101">
        <v>6</v>
      </c>
      <c r="D37" s="101">
        <v>10</v>
      </c>
    </row>
    <row r="38" spans="1:4" x14ac:dyDescent="0.35">
      <c r="A38" t="s">
        <v>242</v>
      </c>
      <c r="B38" s="52">
        <v>1</v>
      </c>
      <c r="C38" s="52">
        <v>1</v>
      </c>
      <c r="D38" s="52">
        <v>0</v>
      </c>
    </row>
    <row r="39" spans="1:4" x14ac:dyDescent="0.35">
      <c r="A39" s="100" t="s">
        <v>251</v>
      </c>
      <c r="B39" s="101">
        <v>28</v>
      </c>
      <c r="C39" s="101">
        <v>12</v>
      </c>
      <c r="D39" s="101">
        <v>16</v>
      </c>
    </row>
    <row r="40" spans="1:4" x14ac:dyDescent="0.35">
      <c r="A40" t="s">
        <v>274</v>
      </c>
      <c r="B40" s="52">
        <v>1</v>
      </c>
      <c r="C40" s="52">
        <v>1</v>
      </c>
      <c r="D40" s="52">
        <v>0</v>
      </c>
    </row>
    <row r="41" spans="1:4" x14ac:dyDescent="0.35">
      <c r="A41" s="100" t="s">
        <v>262</v>
      </c>
      <c r="B41" s="101">
        <v>20</v>
      </c>
      <c r="C41" s="101"/>
      <c r="D41" s="101">
        <v>20</v>
      </c>
    </row>
    <row r="42" spans="1:4" x14ac:dyDescent="0.35">
      <c r="A42" t="s">
        <v>263</v>
      </c>
      <c r="B42" s="52">
        <v>1</v>
      </c>
      <c r="C42" s="52">
        <v>1</v>
      </c>
      <c r="D42" s="52">
        <v>0</v>
      </c>
    </row>
    <row r="43" spans="1:4" x14ac:dyDescent="0.35">
      <c r="A43" t="s">
        <v>279</v>
      </c>
      <c r="B43" s="52">
        <v>3</v>
      </c>
      <c r="C43" s="52">
        <v>3</v>
      </c>
      <c r="D43" s="52">
        <v>0</v>
      </c>
    </row>
    <row r="44" spans="1:4" x14ac:dyDescent="0.35">
      <c r="A44" s="100" t="s">
        <v>296</v>
      </c>
      <c r="B44" s="101">
        <v>9</v>
      </c>
      <c r="C44" s="101">
        <v>1</v>
      </c>
      <c r="D44" s="101">
        <v>8</v>
      </c>
    </row>
    <row r="45" spans="1:4" x14ac:dyDescent="0.35">
      <c r="A45" s="100" t="s">
        <v>373</v>
      </c>
      <c r="B45" s="101">
        <v>20</v>
      </c>
      <c r="C45" s="101"/>
      <c r="D45" s="101">
        <v>20</v>
      </c>
    </row>
    <row r="46" spans="1:4" x14ac:dyDescent="0.35">
      <c r="A46" s="100" t="s">
        <v>369</v>
      </c>
      <c r="B46" s="101">
        <v>2</v>
      </c>
      <c r="C46" s="101"/>
      <c r="D46" s="101">
        <v>2</v>
      </c>
    </row>
    <row r="47" spans="1:4" x14ac:dyDescent="0.35">
      <c r="A47" t="s">
        <v>370</v>
      </c>
      <c r="B47" s="52">
        <v>2</v>
      </c>
      <c r="C47" s="52"/>
      <c r="D47" s="52">
        <v>2</v>
      </c>
    </row>
    <row r="48" spans="1:4" x14ac:dyDescent="0.35">
      <c r="A48" s="100" t="s">
        <v>372</v>
      </c>
      <c r="B48" s="101">
        <v>4</v>
      </c>
      <c r="C48" s="101"/>
      <c r="D48" s="101">
        <v>4</v>
      </c>
    </row>
    <row r="49" spans="1:4" x14ac:dyDescent="0.35">
      <c r="A49" t="s">
        <v>402</v>
      </c>
      <c r="B49" s="52">
        <v>2</v>
      </c>
      <c r="C49" s="52">
        <v>2</v>
      </c>
      <c r="D49" s="52">
        <v>0</v>
      </c>
    </row>
    <row r="50" spans="1:4" x14ac:dyDescent="0.35">
      <c r="A50" t="s">
        <v>182</v>
      </c>
      <c r="B50" s="52">
        <v>867</v>
      </c>
      <c r="C50" s="52">
        <v>663</v>
      </c>
      <c r="D50" s="52">
        <v>204</v>
      </c>
    </row>
  </sheetData>
  <pageMargins left="0.59055118110236227" right="0.39370078740157483" top="0.39370078740157483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Suppluer Code</vt:lpstr>
      <vt:lpstr>Raw Inventory</vt:lpstr>
      <vt:lpstr>Purchase_Inv</vt:lpstr>
      <vt:lpstr>Stock Bal</vt:lpstr>
      <vt:lpstr>Stock Bal_Audit </vt:lpstr>
      <vt:lpstr>'Raw Inventory'!Print_Area</vt:lpstr>
      <vt:lpstr>'Stock Bal'!Print_Area</vt:lpstr>
      <vt:lpstr>'Stock Bal_Audit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2021-05-02T13:22:11Z</cp:lastPrinted>
  <dcterms:created xsi:type="dcterms:W3CDTF">2020-03-12T07:09:25Z</dcterms:created>
  <dcterms:modified xsi:type="dcterms:W3CDTF">2021-07-05T04:11:03Z</dcterms:modified>
</cp:coreProperties>
</file>